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61" activeTab="11"/>
  </bookViews>
  <sheets>
    <sheet name="сод" sheetId="1" r:id="rId1"/>
    <sheet name="Подогрев, отоп" sheetId="2" r:id="rId2"/>
    <sheet name="Хол.вода, канализ" sheetId="3" r:id="rId3"/>
    <sheet name="мусор" sheetId="4" r:id="rId4"/>
    <sheet name="Домофон" sheetId="5" r:id="rId5"/>
    <sheet name="Лифт " sheetId="6" r:id="rId6"/>
    <sheet name="Э-эн" sheetId="7" r:id="rId7"/>
    <sheet name="ЗП и налоги" sheetId="8" r:id="rId8"/>
    <sheet name="СБ РФ " sheetId="9" r:id="rId9"/>
    <sheet name="Газ" sheetId="10" r:id="rId10"/>
    <sheet name="метраж" sheetId="11" r:id="rId11"/>
    <sheet name="ошм" sheetId="12" r:id="rId12"/>
  </sheets>
  <definedNames/>
  <calcPr fullCalcOnLoad="1"/>
</workbook>
</file>

<file path=xl/sharedStrings.xml><?xml version="1.0" encoding="utf-8"?>
<sst xmlns="http://schemas.openxmlformats.org/spreadsheetml/2006/main" count="391" uniqueCount="133">
  <si>
    <t>Приложение № 1</t>
  </si>
  <si>
    <t>к смете доходов и расходов</t>
  </si>
  <si>
    <t xml:space="preserve">Р А С Ч Е Т                                                                           </t>
  </si>
  <si>
    <t xml:space="preserve"> платы за содержание и ТР общего имущества дома</t>
  </si>
  <si>
    <t>Месяц</t>
  </si>
  <si>
    <t>Общая площадь (кв.м.)</t>
  </si>
  <si>
    <t>Тариф           (руб./кв.м.)</t>
  </si>
  <si>
    <t>Всего за месяц (руб.)</t>
  </si>
  <si>
    <t>Всего за квартал (руб.)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</si>
  <si>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</si>
  <si>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</si>
  <si>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</si>
  <si>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</si>
  <si>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</si>
  <si>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</si>
  <si>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</si>
  <si>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</si>
  <si>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</si>
  <si>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</si>
  <si>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</si>
  <si>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</si>
  <si>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 за год:</t>
  </si>
  <si>
    <t>Бухгалтер Варакина Е.В.  ______________________</t>
  </si>
  <si>
    <t>Приложение № 3</t>
  </si>
  <si>
    <t>платы за отпуск тепловой энергии</t>
  </si>
  <si>
    <t>Тариф               (руб.)</t>
  </si>
  <si>
    <t>коэфф.</t>
  </si>
  <si>
    <t>Всего за месяц, в т.ч.подогрев (руб.)</t>
  </si>
  <si>
    <t>Всего за квартал, в т.ч.подогрев (руб.)</t>
  </si>
  <si>
    <t>плюс 12%</t>
  </si>
  <si>
    <t>платы за подогрев воды</t>
  </si>
  <si>
    <t>Количество квартир</t>
  </si>
  <si>
    <t>Расход воды на 1 квартиру  (куб.м.)</t>
  </si>
  <si>
    <t>Тариф (руб.)</t>
  </si>
  <si>
    <t>Всего в месяц (руб.)</t>
  </si>
  <si>
    <t>Всего в квартал (руб.)</t>
  </si>
  <si>
    <t>плюс 6%</t>
  </si>
  <si>
    <t>Приложение № 4</t>
  </si>
  <si>
    <t>платы за водоснабжение</t>
  </si>
  <si>
    <t>Потребление хол.воды</t>
  </si>
  <si>
    <t xml:space="preserve">Потребление на подогрев хол.воды  </t>
  </si>
  <si>
    <t xml:space="preserve">Потребление хол.воды всего за месяц (куб.м.)  </t>
  </si>
  <si>
    <t>Тариф      (руб.)</t>
  </si>
  <si>
    <t>Всего за месяц              (руб.)</t>
  </si>
  <si>
    <t>Всего за квартал            (руб.)</t>
  </si>
  <si>
    <t>Кол-во квартир</t>
  </si>
  <si>
    <t xml:space="preserve"> (куб.м.)          из расчета в среднем     8 куб.м. на               1 квартиру</t>
  </si>
  <si>
    <t>(куб.м.)          из расчета     6 куб.м. на           1 квартиру</t>
  </si>
  <si>
    <t>платы за водоотведение</t>
  </si>
  <si>
    <t xml:space="preserve"> (куб.м.)          из расчета     8 куб.м. на           1 квартиру</t>
  </si>
  <si>
    <t>Приложение № 5</t>
  </si>
  <si>
    <t>платы за вывоз и утилизацию ТБО</t>
  </si>
  <si>
    <t>Итого:</t>
  </si>
  <si>
    <t>Приложение № 6-1</t>
  </si>
  <si>
    <t>платы за обслуживание домофонов</t>
  </si>
  <si>
    <t>Тариф   (руб.)</t>
  </si>
  <si>
    <t>Приложение № 6-2</t>
  </si>
  <si>
    <t>платы за обслуживание лифтов</t>
  </si>
  <si>
    <t>Приложение № 7</t>
  </si>
  <si>
    <t xml:space="preserve">                                              Р А С Ч Е Т                                                                           </t>
  </si>
  <si>
    <t>платы за потребление электроэнергии</t>
  </si>
  <si>
    <t>Расход эл.энергии на 1 квартиру  (кВт.)</t>
  </si>
  <si>
    <t>Приложение № 8</t>
  </si>
  <si>
    <t xml:space="preserve"> заработной платы обслуживающего персонала и платежей в бюджет и  внебюджетные фонды</t>
  </si>
  <si>
    <t>ФРТ за месяц (руб.)</t>
  </si>
  <si>
    <t>ФОТ за квартал (руб.)</t>
  </si>
  <si>
    <t>ПФР страх и накоп</t>
  </si>
  <si>
    <t>ФОМС федеральн. и терр.</t>
  </si>
  <si>
    <t>ФСС по нетрудоспособности</t>
  </si>
  <si>
    <t>ФСС НС и ПЗ</t>
  </si>
  <si>
    <t>Всего налогов за месяц (руб.)</t>
  </si>
  <si>
    <t>Всего налогов за квартал (руб.)</t>
  </si>
  <si>
    <t>ставка налога</t>
  </si>
  <si>
    <t>Единый налог УСН</t>
  </si>
  <si>
    <t>Всего:</t>
  </si>
  <si>
    <t>Расшифровка графы 2 "Заработная плата":</t>
  </si>
  <si>
    <t>рай. коэфф.</t>
  </si>
  <si>
    <t>ФОТ</t>
  </si>
  <si>
    <t>НДФЛ</t>
  </si>
  <si>
    <t>к выдаче</t>
  </si>
  <si>
    <t>Председатель правления</t>
  </si>
  <si>
    <t>Бухгалтер</t>
  </si>
  <si>
    <t>Уборщица</t>
  </si>
  <si>
    <t>Дворник (среднее зима/лето 8/4)</t>
  </si>
  <si>
    <t>Сантехник</t>
  </si>
  <si>
    <t>Электрик</t>
  </si>
  <si>
    <t>Приложение № 9</t>
  </si>
  <si>
    <t xml:space="preserve"> оплаты услуг банка по  договору о приёме платежей физических лиц</t>
  </si>
  <si>
    <t>в валюте Российской Федерации с передачей реестров платежей</t>
  </si>
  <si>
    <t>Период</t>
  </si>
  <si>
    <t>Сумма</t>
  </si>
  <si>
    <t>Тариф          (% от суммы)</t>
  </si>
  <si>
    <t>Стоимость услуги</t>
  </si>
  <si>
    <t>1  квартал</t>
  </si>
  <si>
    <t>2  квартал</t>
  </si>
  <si>
    <t>3  квартал</t>
  </si>
  <si>
    <t>4  квартал</t>
  </si>
  <si>
    <t>Итого за год</t>
  </si>
  <si>
    <t xml:space="preserve"> оплаты услуг банка по  договору банковского счета №40703-1073</t>
  </si>
  <si>
    <t>и договору о предоставлении услуг с использованием системы "Клиент-Сбербанк" №40703 -1073/К</t>
  </si>
  <si>
    <t>от 23 января 2009 года</t>
  </si>
  <si>
    <t>Наименование услуги</t>
  </si>
  <si>
    <t>Стоимость услуги (руб.)</t>
  </si>
  <si>
    <t>Примечание</t>
  </si>
  <si>
    <t>Ведение счета</t>
  </si>
  <si>
    <t>Ежемесячно</t>
  </si>
  <si>
    <t>Предоставление услуг по расчетно-кассовому обслуживанию с использованием системы "Клиент-Сбербанк"</t>
  </si>
  <si>
    <t>За перечисление средств со счета через систему СБ на счет в др.кредит. организации</t>
  </si>
  <si>
    <t xml:space="preserve">Ежемесячно                                                </t>
  </si>
  <si>
    <t>Итого в месяц</t>
  </si>
  <si>
    <t>Итого в квартал</t>
  </si>
  <si>
    <t xml:space="preserve"> оплаты услуг банка по  договору о зачислении денежных средств </t>
  </si>
  <si>
    <t xml:space="preserve">на счета физических лиц в соответствии с реестрами, </t>
  </si>
  <si>
    <t>предоставляемыми по системе "Клиент-Сбербанк"</t>
  </si>
  <si>
    <t xml:space="preserve"> №12000941 от 27 февраля 2009 года</t>
  </si>
  <si>
    <t>Приложение №9</t>
  </si>
  <si>
    <t>платы за техническое обслуживание внутридомового газового оборудования (ВДГО)</t>
  </si>
  <si>
    <t>Всего сумма за месяц (руб.)</t>
  </si>
  <si>
    <t>Всего сумма за квартал (руб.)</t>
  </si>
  <si>
    <t>платы за обслуживание внутридомового газового оборудования</t>
  </si>
  <si>
    <t>Сумма за обслуживание газопровода за месяц (руб.)</t>
  </si>
  <si>
    <t>Сумма за обслуживание газопровода за квартал (руб.)</t>
  </si>
  <si>
    <t>Всего по двум договорам:</t>
  </si>
  <si>
    <t>В месяц</t>
  </si>
  <si>
    <t>133957,06 : 12мес. = 11163,09.</t>
  </si>
  <si>
    <t>11163,09 : 13060,4кв. м = 0,855коп.</t>
  </si>
  <si>
    <t>примерное начисление</t>
  </si>
  <si>
    <t>примерное поступление</t>
  </si>
  <si>
    <t>общ. Площ.</t>
  </si>
  <si>
    <t>квартир</t>
  </si>
  <si>
    <t>Приложение № 2</t>
  </si>
  <si>
    <t>РАСЧЕТ</t>
  </si>
  <si>
    <t>платы за ОШМ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</si>
</sst>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"/>
    <numFmt numFmtId="166" formatCode="0"/>
    <numFmt numFmtId="167" formatCode="0.00"/>
  </numFmts>
  <fonts count="17">
    <font>
      <sz val="10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i/>
      <sz val="12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i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4">
    <xf numFmtId="164" fontId="0" fillId="0" borderId="0" xfId="0" applyAlignment="1">
      <alignment/>
    </xf>
    <xf numFmtId="164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4" fontId="2" fillId="0" borderId="0" xfId="0" applyNumberFormat="1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 wrapText="1"/>
    </xf>
    <xf numFmtId="164" fontId="1" fillId="0" borderId="0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/>
    </xf>
    <xf numFmtId="164" fontId="3" fillId="0" borderId="1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 horizontal="left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 horizontal="center" wrapText="1"/>
    </xf>
    <xf numFmtId="164" fontId="1" fillId="0" borderId="0" xfId="0" applyNumberFormat="1" applyFont="1" applyFill="1" applyAlignment="1">
      <alignment horizontal="center"/>
    </xf>
    <xf numFmtId="164" fontId="1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Alignment="1">
      <alignment vertical="center"/>
    </xf>
    <xf numFmtId="164" fontId="1" fillId="0" borderId="0" xfId="0" applyNumberFormat="1" applyFont="1" applyFill="1" applyAlignment="1">
      <alignment vertical="center"/>
    </xf>
    <xf numFmtId="164" fontId="1" fillId="0" borderId="1" xfId="0" applyNumberFormat="1" applyFont="1" applyFill="1" applyBorder="1" applyAlignment="1">
      <alignment horizontal="left"/>
    </xf>
    <xf numFmtId="164" fontId="1" fillId="0" borderId="1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/>
    </xf>
    <xf numFmtId="165" fontId="1" fillId="0" borderId="1" xfId="0" applyNumberFormat="1" applyFont="1" applyFill="1" applyBorder="1" applyAlignment="1">
      <alignment/>
    </xf>
    <xf numFmtId="164" fontId="1" fillId="0" borderId="0" xfId="0" applyFont="1" applyAlignment="1">
      <alignment/>
    </xf>
    <xf numFmtId="164" fontId="3" fillId="0" borderId="1" xfId="0" applyNumberFormat="1" applyFont="1" applyFill="1" applyBorder="1" applyAlignment="1">
      <alignment/>
    </xf>
    <xf numFmtId="165" fontId="3" fillId="0" borderId="1" xfId="0" applyNumberFormat="1" applyFont="1" applyFill="1" applyBorder="1" applyAlignment="1">
      <alignment/>
    </xf>
    <xf numFmtId="164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/>
    </xf>
    <xf numFmtId="164" fontId="1" fillId="0" borderId="1" xfId="0" applyNumberFormat="1" applyFont="1" applyBorder="1" applyAlignment="1">
      <alignment vertical="center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wrapText="1"/>
    </xf>
    <xf numFmtId="164" fontId="1" fillId="0" borderId="2" xfId="0" applyNumberFormat="1" applyFont="1" applyBorder="1" applyAlignment="1">
      <alignment horizontal="right" wrapText="1"/>
    </xf>
    <xf numFmtId="164" fontId="1" fillId="0" borderId="2" xfId="0" applyNumberFormat="1" applyFont="1" applyBorder="1" applyAlignment="1">
      <alignment horizontal="center" wrapText="1"/>
    </xf>
    <xf numFmtId="164" fontId="3" fillId="0" borderId="1" xfId="0" applyNumberFormat="1" applyFont="1" applyFill="1" applyBorder="1" applyAlignment="1">
      <alignment horizontal="right"/>
    </xf>
    <xf numFmtId="164" fontId="3" fillId="0" borderId="4" xfId="0" applyNumberFormat="1" applyFont="1" applyBorder="1" applyAlignment="1">
      <alignment horizontal="right"/>
    </xf>
    <xf numFmtId="164" fontId="3" fillId="0" borderId="0" xfId="0" applyNumberFormat="1" applyFont="1" applyFill="1" applyBorder="1" applyAlignment="1">
      <alignment/>
    </xf>
    <xf numFmtId="164" fontId="3" fillId="0" borderId="0" xfId="0" applyNumberFormat="1" applyFont="1" applyBorder="1" applyAlignment="1">
      <alignment horizontal="right"/>
    </xf>
    <xf numFmtId="164" fontId="3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4" fontId="4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 horizontal="center" wrapText="1"/>
    </xf>
    <xf numFmtId="164" fontId="5" fillId="0" borderId="5" xfId="0" applyNumberFormat="1" applyFont="1" applyBorder="1" applyAlignment="1">
      <alignment horizontal="center" wrapText="1"/>
    </xf>
    <xf numFmtId="164" fontId="0" fillId="0" borderId="1" xfId="0" applyNumberFormat="1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 wrapText="1"/>
    </xf>
    <xf numFmtId="164" fontId="0" fillId="0" borderId="0" xfId="0" applyNumberFormat="1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164" fontId="4" fillId="0" borderId="1" xfId="0" applyNumberFormat="1" applyFont="1" applyBorder="1" applyAlignment="1">
      <alignment/>
    </xf>
    <xf numFmtId="164" fontId="4" fillId="0" borderId="1" xfId="0" applyNumberFormat="1" applyFont="1" applyBorder="1" applyAlignment="1">
      <alignment horizontal="center"/>
    </xf>
    <xf numFmtId="164" fontId="7" fillId="0" borderId="1" xfId="0" applyNumberFormat="1" applyFont="1" applyBorder="1" applyAlignment="1">
      <alignment/>
    </xf>
    <xf numFmtId="164" fontId="4" fillId="0" borderId="1" xfId="0" applyNumberFormat="1" applyFont="1" applyBorder="1" applyAlignment="1">
      <alignment/>
    </xf>
    <xf numFmtId="164" fontId="7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4" fontId="2" fillId="0" borderId="0" xfId="0" applyNumberFormat="1" applyFont="1" applyAlignment="1">
      <alignment horizontal="center" wrapText="1"/>
    </xf>
    <xf numFmtId="164" fontId="8" fillId="0" borderId="0" xfId="0" applyNumberFormat="1" applyFont="1" applyAlignment="1">
      <alignment horizontal="center" wrapText="1"/>
    </xf>
    <xf numFmtId="164" fontId="1" fillId="0" borderId="1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/>
    </xf>
    <xf numFmtId="164" fontId="3" fillId="0" borderId="0" xfId="0" applyFont="1" applyBorder="1" applyAlignment="1">
      <alignment/>
    </xf>
    <xf numFmtId="164" fontId="3" fillId="0" borderId="0" xfId="0" applyFont="1" applyBorder="1" applyAlignment="1">
      <alignment horizontal="center"/>
    </xf>
    <xf numFmtId="164" fontId="1" fillId="0" borderId="1" xfId="0" applyFont="1" applyBorder="1" applyAlignment="1">
      <alignment vertical="center"/>
    </xf>
    <xf numFmtId="164" fontId="1" fillId="0" borderId="1" xfId="0" applyFont="1" applyBorder="1" applyAlignment="1">
      <alignment horizontal="center" vertical="center" wrapText="1"/>
    </xf>
    <xf numFmtId="164" fontId="1" fillId="0" borderId="0" xfId="0" applyFont="1" applyAlignment="1">
      <alignment vertical="center"/>
    </xf>
    <xf numFmtId="164" fontId="1" fillId="0" borderId="1" xfId="0" applyFont="1" applyBorder="1" applyAlignment="1">
      <alignment/>
    </xf>
    <xf numFmtId="164" fontId="1" fillId="0" borderId="1" xfId="0" applyFont="1" applyBorder="1" applyAlignment="1">
      <alignment horizontal="center"/>
    </xf>
    <xf numFmtId="164" fontId="3" fillId="0" borderId="1" xfId="0" applyFont="1" applyBorder="1" applyAlignment="1">
      <alignment/>
    </xf>
    <xf numFmtId="164" fontId="9" fillId="0" borderId="0" xfId="0" applyNumberFormat="1" applyFont="1" applyAlignment="1">
      <alignment/>
    </xf>
    <xf numFmtId="164" fontId="9" fillId="0" borderId="0" xfId="0" applyNumberFormat="1" applyFont="1" applyAlignment="1">
      <alignment/>
    </xf>
    <xf numFmtId="164" fontId="10" fillId="0" borderId="0" xfId="0" applyNumberFormat="1" applyFont="1" applyBorder="1" applyAlignment="1">
      <alignment horizontal="center" wrapText="1"/>
    </xf>
    <xf numFmtId="164" fontId="10" fillId="0" borderId="0" xfId="0" applyNumberFormat="1" applyFont="1" applyAlignment="1">
      <alignment/>
    </xf>
    <xf numFmtId="164" fontId="11" fillId="0" borderId="0" xfId="0" applyNumberFormat="1" applyFont="1" applyAlignment="1">
      <alignment horizontal="center" wrapText="1"/>
    </xf>
    <xf numFmtId="164" fontId="12" fillId="0" borderId="0" xfId="0" applyNumberFormat="1" applyFont="1" applyAlignment="1">
      <alignment horizontal="center" wrapText="1"/>
    </xf>
    <xf numFmtId="164" fontId="9" fillId="0" borderId="1" xfId="0" applyNumberFormat="1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Alignment="1">
      <alignment vertical="center"/>
    </xf>
    <xf numFmtId="164" fontId="11" fillId="0" borderId="1" xfId="0" applyNumberFormat="1" applyFont="1" applyBorder="1" applyAlignment="1">
      <alignment horizontal="left"/>
    </xf>
    <xf numFmtId="164" fontId="11" fillId="0" borderId="1" xfId="0" applyNumberFormat="1" applyFont="1" applyBorder="1" applyAlignment="1">
      <alignment horizontal="center" wrapText="1"/>
    </xf>
    <xf numFmtId="164" fontId="11" fillId="0" borderId="1" xfId="0" applyNumberFormat="1" applyFont="1" applyFill="1" applyBorder="1" applyAlignment="1">
      <alignment horizontal="center" wrapText="1"/>
    </xf>
    <xf numFmtId="164" fontId="11" fillId="0" borderId="0" xfId="0" applyNumberFormat="1" applyFont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164" fontId="9" fillId="0" borderId="1" xfId="0" applyNumberFormat="1" applyFont="1" applyBorder="1" applyAlignment="1">
      <alignment horizontal="center" wrapText="1"/>
    </xf>
    <xf numFmtId="164" fontId="9" fillId="0" borderId="1" xfId="0" applyNumberFormat="1" applyFont="1" applyFill="1" applyBorder="1" applyAlignment="1">
      <alignment horizontal="center" wrapText="1"/>
    </xf>
    <xf numFmtId="164" fontId="9" fillId="0" borderId="1" xfId="0" applyNumberFormat="1" applyFont="1" applyBorder="1" applyAlignment="1">
      <alignment/>
    </xf>
    <xf numFmtId="164" fontId="13" fillId="0" borderId="1" xfId="0" applyNumberFormat="1" applyFont="1" applyBorder="1" applyAlignment="1">
      <alignment/>
    </xf>
    <xf numFmtId="165" fontId="9" fillId="0" borderId="1" xfId="0" applyNumberFormat="1" applyFont="1" applyBorder="1" applyAlignment="1">
      <alignment/>
    </xf>
    <xf numFmtId="165" fontId="9" fillId="0" borderId="1" xfId="0" applyNumberFormat="1" applyFont="1" applyBorder="1" applyAlignment="1">
      <alignment horizontal="right"/>
    </xf>
    <xf numFmtId="165" fontId="13" fillId="0" borderId="1" xfId="0" applyNumberFormat="1" applyFont="1" applyBorder="1" applyAlignment="1">
      <alignment horizontal="right"/>
    </xf>
    <xf numFmtId="164" fontId="13" fillId="0" borderId="1" xfId="0" applyNumberFormat="1" applyFont="1" applyBorder="1" applyAlignment="1">
      <alignment wrapText="1"/>
    </xf>
    <xf numFmtId="166" fontId="13" fillId="0" borderId="1" xfId="0" applyNumberFormat="1" applyFont="1" applyBorder="1" applyAlignment="1">
      <alignment/>
    </xf>
    <xf numFmtId="164" fontId="9" fillId="0" borderId="5" xfId="0" applyNumberFormat="1" applyFont="1" applyBorder="1" applyAlignment="1">
      <alignment/>
    </xf>
    <xf numFmtId="164" fontId="13" fillId="0" borderId="5" xfId="0" applyNumberFormat="1" applyFont="1" applyBorder="1" applyAlignment="1">
      <alignment/>
    </xf>
    <xf numFmtId="164" fontId="9" fillId="0" borderId="0" xfId="0" applyNumberFormat="1" applyFont="1" applyBorder="1" applyAlignment="1">
      <alignment/>
    </xf>
    <xf numFmtId="166" fontId="13" fillId="0" borderId="0" xfId="0" applyNumberFormat="1" applyFont="1" applyBorder="1" applyAlignment="1">
      <alignment/>
    </xf>
    <xf numFmtId="164" fontId="13" fillId="0" borderId="0" xfId="0" applyNumberFormat="1" applyFont="1" applyBorder="1" applyAlignment="1">
      <alignment/>
    </xf>
    <xf numFmtId="164" fontId="9" fillId="0" borderId="0" xfId="0" applyNumberFormat="1" applyFont="1" applyAlignment="1">
      <alignment horizontal="center"/>
    </xf>
    <xf numFmtId="164" fontId="9" fillId="0" borderId="1" xfId="0" applyNumberFormat="1" applyFont="1" applyBorder="1" applyAlignment="1">
      <alignment/>
    </xf>
    <xf numFmtId="165" fontId="9" fillId="0" borderId="1" xfId="0" applyNumberFormat="1" applyFont="1" applyBorder="1" applyAlignment="1">
      <alignment/>
    </xf>
    <xf numFmtId="164" fontId="9" fillId="0" borderId="1" xfId="0" applyNumberFormat="1" applyFont="1" applyFill="1" applyBorder="1" applyAlignment="1">
      <alignment horizontal="left" wrapText="1"/>
    </xf>
    <xf numFmtId="164" fontId="9" fillId="0" borderId="1" xfId="0" applyNumberFormat="1" applyFont="1" applyFill="1" applyBorder="1" applyAlignment="1">
      <alignment/>
    </xf>
    <xf numFmtId="165" fontId="13" fillId="0" borderId="1" xfId="0" applyNumberFormat="1" applyFont="1" applyBorder="1" applyAlignment="1">
      <alignment/>
    </xf>
    <xf numFmtId="164" fontId="4" fillId="0" borderId="0" xfId="0" applyNumberFormat="1" applyFont="1" applyAlignment="1">
      <alignment/>
    </xf>
    <xf numFmtId="164" fontId="4" fillId="0" borderId="1" xfId="0" applyNumberFormat="1" applyFont="1" applyBorder="1" applyAlignment="1">
      <alignment horizontal="center" wrapText="1"/>
    </xf>
    <xf numFmtId="164" fontId="4" fillId="0" borderId="1" xfId="0" applyNumberFormat="1" applyFont="1" applyBorder="1" applyAlignment="1">
      <alignment wrapText="1"/>
    </xf>
    <xf numFmtId="166" fontId="4" fillId="0" borderId="1" xfId="0" applyNumberFormat="1" applyFont="1" applyBorder="1" applyAlignment="1">
      <alignment horizontal="center"/>
    </xf>
    <xf numFmtId="164" fontId="7" fillId="0" borderId="1" xfId="0" applyNumberFormat="1" applyFont="1" applyBorder="1" applyAlignment="1">
      <alignment horizontal="center" wrapText="1"/>
    </xf>
    <xf numFmtId="164" fontId="7" fillId="0" borderId="1" xfId="0" applyNumberFormat="1" applyFont="1" applyBorder="1" applyAlignment="1">
      <alignment wrapText="1"/>
    </xf>
    <xf numFmtId="166" fontId="7" fillId="0" borderId="1" xfId="0" applyNumberFormat="1" applyFont="1" applyBorder="1" applyAlignment="1">
      <alignment horizontal="center"/>
    </xf>
    <xf numFmtId="164" fontId="4" fillId="0" borderId="3" xfId="0" applyNumberFormat="1" applyFont="1" applyBorder="1" applyAlignment="1">
      <alignment horizontal="center" wrapText="1"/>
    </xf>
    <xf numFmtId="164" fontId="4" fillId="0" borderId="6" xfId="0" applyNumberFormat="1" applyFont="1" applyBorder="1" applyAlignment="1">
      <alignment horizontal="center" wrapText="1"/>
    </xf>
    <xf numFmtId="164" fontId="4" fillId="0" borderId="7" xfId="0" applyNumberFormat="1" applyFont="1" applyBorder="1" applyAlignment="1">
      <alignment horizontal="center" wrapText="1"/>
    </xf>
    <xf numFmtId="164" fontId="7" fillId="0" borderId="1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wrapText="1"/>
    </xf>
    <xf numFmtId="164" fontId="4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 wrapText="1"/>
    </xf>
    <xf numFmtId="164" fontId="7" fillId="0" borderId="0" xfId="0" applyNumberFormat="1" applyFont="1" applyBorder="1" applyAlignment="1">
      <alignment horizontal="center" wrapText="1"/>
    </xf>
    <xf numFmtId="164" fontId="7" fillId="0" borderId="0" xfId="0" applyNumberFormat="1" applyFont="1" applyBorder="1" applyAlignment="1">
      <alignment wrapText="1"/>
    </xf>
    <xf numFmtId="164" fontId="7" fillId="0" borderId="0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/>
    </xf>
    <xf numFmtId="164" fontId="0" fillId="0" borderId="0" xfId="0" applyFont="1" applyAlignment="1">
      <alignment/>
    </xf>
    <xf numFmtId="164" fontId="14" fillId="0" borderId="0" xfId="0" applyFont="1" applyBorder="1" applyAlignment="1">
      <alignment horizontal="center" wrapText="1"/>
    </xf>
    <xf numFmtId="164" fontId="14" fillId="0" borderId="0" xfId="0" applyFont="1" applyAlignment="1">
      <alignment horizontal="center" wrapText="1"/>
    </xf>
    <xf numFmtId="164" fontId="15" fillId="0" borderId="0" xfId="0" applyFont="1" applyAlignment="1">
      <alignment horizontal="center" wrapText="1"/>
    </xf>
    <xf numFmtId="164" fontId="0" fillId="0" borderId="1" xfId="0" applyFont="1" applyFill="1" applyBorder="1" applyAlignment="1">
      <alignment/>
    </xf>
    <xf numFmtId="164" fontId="16" fillId="0" borderId="1" xfId="0" applyFont="1" applyFill="1" applyBorder="1" applyAlignment="1">
      <alignment horizontal="center" wrapText="1"/>
    </xf>
    <xf numFmtId="164" fontId="0" fillId="0" borderId="3" xfId="0" applyFont="1" applyFill="1" applyBorder="1" applyAlignment="1">
      <alignment horizontal="center" wrapText="1"/>
    </xf>
    <xf numFmtId="164" fontId="0" fillId="0" borderId="1" xfId="0" applyFont="1" applyFill="1" applyBorder="1" applyAlignment="1">
      <alignment horizontal="center" wrapText="1"/>
    </xf>
    <xf numFmtId="164" fontId="0" fillId="0" borderId="0" xfId="0" applyBorder="1" applyAlignment="1">
      <alignment horizontal="center" wrapText="1"/>
    </xf>
    <xf numFmtId="164" fontId="0" fillId="0" borderId="1" xfId="0" applyFont="1" applyFill="1" applyBorder="1" applyAlignment="1">
      <alignment/>
    </xf>
    <xf numFmtId="164" fontId="0" fillId="0" borderId="3" xfId="0" applyFill="1" applyBorder="1" applyAlignment="1">
      <alignment/>
    </xf>
    <xf numFmtId="167" fontId="6" fillId="0" borderId="1" xfId="0" applyNumberFormat="1" applyFont="1" applyFill="1" applyBorder="1" applyAlignment="1">
      <alignment/>
    </xf>
    <xf numFmtId="167" fontId="0" fillId="0" borderId="0" xfId="0" applyNumberFormat="1" applyBorder="1" applyAlignment="1">
      <alignment/>
    </xf>
    <xf numFmtId="164" fontId="6" fillId="0" borderId="1" xfId="0" applyFont="1" applyFill="1" applyBorder="1" applyAlignment="1">
      <alignment/>
    </xf>
    <xf numFmtId="167" fontId="6" fillId="0" borderId="3" xfId="0" applyNumberFormat="1" applyFont="1" applyFill="1" applyBorder="1" applyAlignment="1">
      <alignment/>
    </xf>
    <xf numFmtId="167" fontId="6" fillId="0" borderId="0" xfId="0" applyNumberFormat="1" applyFont="1" applyBorder="1" applyAlignment="1">
      <alignment/>
    </xf>
    <xf numFmtId="164" fontId="6" fillId="0" borderId="0" xfId="0" applyFont="1" applyBorder="1" applyAlignment="1">
      <alignment/>
    </xf>
    <xf numFmtId="164" fontId="0" fillId="0" borderId="0" xfId="0" applyBorder="1" applyAlignment="1">
      <alignment/>
    </xf>
    <xf numFmtId="164" fontId="0" fillId="0" borderId="1" xfId="0" applyFont="1" applyBorder="1" applyAlignment="1">
      <alignment/>
    </xf>
    <xf numFmtId="164" fontId="0" fillId="0" borderId="1" xfId="0" applyFont="1" applyBorder="1" applyAlignment="1">
      <alignment horizontal="center" wrapText="1"/>
    </xf>
    <xf numFmtId="164" fontId="0" fillId="0" borderId="1" xfId="0" applyBorder="1" applyAlignment="1">
      <alignment/>
    </xf>
    <xf numFmtId="164" fontId="6" fillId="0" borderId="1" xfId="0" applyFont="1" applyBorder="1" applyAlignment="1">
      <alignment/>
    </xf>
    <xf numFmtId="167" fontId="6" fillId="0" borderId="1" xfId="0" applyNumberFormat="1" applyFont="1" applyBorder="1" applyAlignment="1">
      <alignment/>
    </xf>
    <xf numFmtId="167" fontId="0" fillId="0" borderId="0" xfId="0" applyNumberFormat="1" applyAlignment="1">
      <alignment/>
    </xf>
    <xf numFmtId="164" fontId="1" fillId="0" borderId="5" xfId="0" applyFont="1" applyBorder="1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left"/>
    </xf>
    <xf numFmtId="164" fontId="1" fillId="0" borderId="0" xfId="0" applyFont="1" applyAlignment="1">
      <alignment horizontal="center"/>
    </xf>
    <xf numFmtId="164" fontId="1" fillId="0" borderId="1" xfId="0" applyFont="1" applyBorder="1" applyAlignment="1">
      <alignment horizontal="center" vertical="center"/>
    </xf>
    <xf numFmtId="164" fontId="1" fillId="0" borderId="0" xfId="0" applyFont="1" applyAlignment="1">
      <alignment horizontal="center" vertical="center"/>
    </xf>
    <xf numFmtId="164" fontId="1" fillId="0" borderId="1" xfId="0" applyFont="1" applyBorder="1" applyAlignment="1">
      <alignment/>
    </xf>
    <xf numFmtId="164" fontId="3" fillId="0" borderId="1" xfId="0" applyFont="1" applyBorder="1" applyAlignment="1">
      <alignment/>
    </xf>
    <xf numFmtId="164" fontId="3" fillId="0" borderId="1" xfId="0" applyFont="1" applyBorder="1" applyAlignment="1">
      <alignment horizontal="center"/>
    </xf>
    <xf numFmtId="164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F26"/>
  <sheetViews>
    <sheetView workbookViewId="0" topLeftCell="A1">
      <selection activeCell="D25" sqref="D25"/>
    </sheetView>
  </sheetViews>
  <sheetFormatPr defaultColWidth="9.140625" defaultRowHeight="12.75"/>
  <cols>
    <col min="1" max="1" width="13.57421875" style="1" customWidth="1"/>
    <col min="2" max="2" width="12.57421875" style="1" customWidth="1"/>
    <col min="3" max="3" width="11.421875" style="1" customWidth="1"/>
    <col min="4" max="4" width="16.421875" style="1" customWidth="1"/>
    <col min="5" max="5" width="15.140625" style="1" customWidth="1"/>
    <col min="6" max="8" width="9.140625" style="1" customWidth="1"/>
    <col min="9" max="9" width="5.421875" style="1" customWidth="1"/>
    <col min="10" max="10" width="10.57421875" style="1" customWidth="1"/>
    <col min="11" max="16384" width="9.140625" style="1" customWidth="1"/>
  </cols>
  <sheetData>
    <row r="1" spans="4:6" ht="15">
      <c r="D1" s="2" t="s">
        <v>0</v>
      </c>
      <c r="E1" s="2"/>
      <c r="F1" s="2"/>
    </row>
    <row r="2" ht="15">
      <c r="D2" s="1" t="s">
        <v>1</v>
      </c>
    </row>
    <row r="3" ht="36.75" customHeight="1"/>
    <row r="4" spans="1:5" ht="15" customHeight="1">
      <c r="A4" s="3" t="s">
        <v>2</v>
      </c>
      <c r="B4" s="3"/>
      <c r="C4" s="3"/>
      <c r="D4" s="3"/>
      <c r="E4" s="3"/>
    </row>
    <row r="5" spans="1:5" ht="13.5" customHeight="1">
      <c r="A5" s="3" t="s">
        <v>3</v>
      </c>
      <c r="B5" s="3"/>
      <c r="C5" s="3"/>
      <c r="D5" s="3"/>
      <c r="E5" s="3"/>
    </row>
    <row r="7" spans="1:6" ht="45">
      <c r="A7" s="4" t="s">
        <v>4</v>
      </c>
      <c r="B7" s="5" t="s">
        <v>5</v>
      </c>
      <c r="C7" s="5" t="s">
        <v>6</v>
      </c>
      <c r="D7" s="5" t="s">
        <v>7</v>
      </c>
      <c r="E7" s="5" t="s">
        <v>8</v>
      </c>
      <c r="F7" s="6"/>
    </row>
    <row r="8" spans="1:6" ht="15.75">
      <c r="A8" s="7" t="s">
        <v>9</v>
      </c>
      <c r="B8" s="4">
        <v>7285</v>
      </c>
      <c r="C8" s="4">
        <v>12</v>
      </c>
      <c r="D8" s="7">
        <f aca="true" t="shared" si="0" ref="D8:D19">B8*C8</f>
        <v>87420</v>
      </c>
      <c r="E8" s="8"/>
      <c r="F8" s="9"/>
    </row>
    <row r="9" spans="1:6" ht="15.75">
      <c r="A9" s="7" t="s">
        <v>10</v>
      </c>
      <c r="B9" s="4">
        <v>7285</v>
      </c>
      <c r="C9" s="4">
        <v>12</v>
      </c>
      <c r="D9" s="7">
        <f t="shared" si="0"/>
        <v>87420</v>
      </c>
      <c r="E9" s="8"/>
      <c r="F9" s="9"/>
    </row>
    <row r="10" spans="1:6" ht="15.75">
      <c r="A10" s="7" t="s">
        <v>11</v>
      </c>
      <c r="B10" s="4">
        <v>13278</v>
      </c>
      <c r="C10" s="4">
        <v>12</v>
      </c>
      <c r="D10" s="7">
        <f t="shared" si="0"/>
        <v>159336</v>
      </c>
      <c r="E10" s="8">
        <f>SUM(D8:D10)</f>
        <v>334176</v>
      </c>
      <c r="F10" s="9"/>
    </row>
    <row r="11" spans="1:6" ht="15.75">
      <c r="A11" s="7" t="s">
        <v>12</v>
      </c>
      <c r="B11" s="4">
        <v>13278</v>
      </c>
      <c r="C11" s="4">
        <v>12</v>
      </c>
      <c r="D11" s="7">
        <f t="shared" si="0"/>
        <v>159336</v>
      </c>
      <c r="E11" s="8"/>
      <c r="F11" s="9"/>
    </row>
    <row r="12" spans="1:6" ht="15.75">
      <c r="A12" s="7" t="s">
        <v>13</v>
      </c>
      <c r="B12" s="4">
        <v>13278</v>
      </c>
      <c r="C12" s="4">
        <v>12</v>
      </c>
      <c r="D12" s="7">
        <f t="shared" si="0"/>
        <v>159336</v>
      </c>
      <c r="E12" s="8"/>
      <c r="F12" s="9"/>
    </row>
    <row r="13" spans="1:6" ht="15.75">
      <c r="A13" s="7" t="s">
        <v>14</v>
      </c>
      <c r="B13" s="4">
        <v>13278</v>
      </c>
      <c r="C13" s="4">
        <v>12</v>
      </c>
      <c r="D13" s="7">
        <f t="shared" si="0"/>
        <v>159336</v>
      </c>
      <c r="E13" s="8">
        <f>SUM(D11:D13)</f>
        <v>478008</v>
      </c>
      <c r="F13" s="9"/>
    </row>
    <row r="14" spans="1:6" ht="15.75">
      <c r="A14" s="7" t="s">
        <v>15</v>
      </c>
      <c r="B14" s="4">
        <v>13278</v>
      </c>
      <c r="C14" s="4">
        <v>12</v>
      </c>
      <c r="D14" s="7">
        <f t="shared" si="0"/>
        <v>159336</v>
      </c>
      <c r="E14" s="8"/>
      <c r="F14" s="9"/>
    </row>
    <row r="15" spans="1:6" ht="15.75">
      <c r="A15" s="7" t="s">
        <v>16</v>
      </c>
      <c r="B15" s="4">
        <v>13278</v>
      </c>
      <c r="C15" s="4">
        <v>12</v>
      </c>
      <c r="D15" s="7">
        <f t="shared" si="0"/>
        <v>159336</v>
      </c>
      <c r="E15" s="8"/>
      <c r="F15" s="9"/>
    </row>
    <row r="16" spans="1:6" ht="15.75">
      <c r="A16" s="7" t="s">
        <v>17</v>
      </c>
      <c r="B16" s="4">
        <v>13278</v>
      </c>
      <c r="C16" s="4">
        <v>12</v>
      </c>
      <c r="D16" s="7">
        <f t="shared" si="0"/>
        <v>159336</v>
      </c>
      <c r="E16" s="8">
        <f>SUM(D14:D16)</f>
        <v>478008</v>
      </c>
      <c r="F16" s="9"/>
    </row>
    <row r="17" spans="1:6" ht="15.75">
      <c r="A17" s="7" t="s">
        <v>18</v>
      </c>
      <c r="B17" s="4">
        <v>13278</v>
      </c>
      <c r="C17" s="4">
        <v>12</v>
      </c>
      <c r="D17" s="7">
        <f t="shared" si="0"/>
        <v>159336</v>
      </c>
      <c r="E17" s="8"/>
      <c r="F17" s="9"/>
    </row>
    <row r="18" spans="1:6" ht="15.75">
      <c r="A18" s="7" t="s">
        <v>19</v>
      </c>
      <c r="B18" s="4">
        <v>13278</v>
      </c>
      <c r="C18" s="4">
        <v>12</v>
      </c>
      <c r="D18" s="7">
        <f t="shared" si="0"/>
        <v>159336</v>
      </c>
      <c r="E18" s="8"/>
      <c r="F18" s="9"/>
    </row>
    <row r="19" spans="1:6" ht="15.75">
      <c r="A19" s="7" t="s">
        <v>20</v>
      </c>
      <c r="B19" s="4">
        <v>13278</v>
      </c>
      <c r="C19" s="4">
        <v>12</v>
      </c>
      <c r="D19" s="7">
        <f t="shared" si="0"/>
        <v>159336</v>
      </c>
      <c r="E19" s="8">
        <f>SUM(D17:D19)</f>
        <v>478008</v>
      </c>
      <c r="F19" s="9"/>
    </row>
    <row r="20" spans="1:6" ht="32.25" customHeight="1">
      <c r="A20" s="8" t="s">
        <v>21</v>
      </c>
      <c r="B20" s="4"/>
      <c r="C20" s="7"/>
      <c r="D20" s="8">
        <f>SUM(D8:D19)</f>
        <v>1768200</v>
      </c>
      <c r="E20" s="8">
        <f>SUM(E8:E19)</f>
        <v>1768200</v>
      </c>
      <c r="F20" s="9"/>
    </row>
    <row r="26" ht="15">
      <c r="A26" s="1" t="s">
        <v>22</v>
      </c>
    </row>
  </sheetData>
  <sheetProtection selectLockedCells="1" selectUnlockedCells="1"/>
  <mergeCells count="2">
    <mergeCell ref="A4:E4"/>
    <mergeCell ref="A5:E5"/>
  </mergeCells>
  <printOptions/>
  <pageMargins left="1.4902777777777778" right="0.7479166666666667" top="0.5298611111111111" bottom="0.9840277777777777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2"/>
  </sheetPr>
  <dimension ref="A1:G49"/>
  <sheetViews>
    <sheetView workbookViewId="0" topLeftCell="A1">
      <selection activeCell="I21" sqref="I21"/>
    </sheetView>
  </sheetViews>
  <sheetFormatPr defaultColWidth="9.140625" defaultRowHeight="12.75"/>
  <cols>
    <col min="1" max="1" width="10.28125" style="0" customWidth="1"/>
    <col min="2" max="2" width="11.28125" style="0" customWidth="1"/>
    <col min="3" max="3" width="11.8515625" style="0" customWidth="1"/>
    <col min="4" max="4" width="13.00390625" style="0" customWidth="1"/>
    <col min="5" max="5" width="11.140625" style="0" customWidth="1"/>
    <col min="6" max="6" width="15.7109375" style="0" customWidth="1"/>
    <col min="7" max="7" width="16.8515625" style="0" customWidth="1"/>
    <col min="8" max="8" width="16.7109375" style="0" customWidth="1"/>
    <col min="9" max="9" width="18.00390625" style="0" customWidth="1"/>
    <col min="10" max="10" width="11.57421875" style="0" customWidth="1"/>
    <col min="11" max="11" width="10.57421875" style="0" customWidth="1"/>
    <col min="12" max="12" width="9.57421875" style="0" customWidth="1"/>
  </cols>
  <sheetData>
    <row r="1" spans="5:7" ht="12.75">
      <c r="E1" s="120" t="s">
        <v>115</v>
      </c>
      <c r="G1" s="120"/>
    </row>
    <row r="2" ht="12.75">
      <c r="E2" t="s">
        <v>1</v>
      </c>
    </row>
    <row r="4" spans="1:6" ht="12.75" customHeight="1">
      <c r="A4" s="121" t="s">
        <v>2</v>
      </c>
      <c r="B4" s="121"/>
      <c r="C4" s="121"/>
      <c r="D4" s="121"/>
      <c r="E4" s="121"/>
      <c r="F4" s="121"/>
    </row>
    <row r="5" spans="1:6" ht="24.75" customHeight="1">
      <c r="A5" s="121" t="s">
        <v>116</v>
      </c>
      <c r="B5" s="121"/>
      <c r="C5" s="121"/>
      <c r="D5" s="121"/>
      <c r="E5" s="121"/>
      <c r="F5" s="121"/>
    </row>
    <row r="6" spans="1:6" ht="12.75">
      <c r="A6" s="121"/>
      <c r="B6" s="121"/>
      <c r="C6" s="121"/>
      <c r="D6" s="121"/>
      <c r="E6" s="121"/>
      <c r="F6" s="121"/>
    </row>
    <row r="7" spans="1:5" ht="12.75">
      <c r="A7" s="122"/>
      <c r="B7" s="123"/>
      <c r="C7" s="123"/>
      <c r="D7" s="123"/>
      <c r="E7" s="123"/>
    </row>
    <row r="8" spans="1:5" ht="38.25" customHeight="1">
      <c r="A8" s="124" t="s">
        <v>89</v>
      </c>
      <c r="B8" s="125" t="s">
        <v>5</v>
      </c>
      <c r="C8" s="126" t="s">
        <v>117</v>
      </c>
      <c r="D8" s="127" t="s">
        <v>118</v>
      </c>
      <c r="E8" s="128"/>
    </row>
    <row r="9" spans="1:5" ht="12.75" customHeight="1">
      <c r="A9" s="129" t="s">
        <v>9</v>
      </c>
      <c r="B9" s="129">
        <v>13060.4</v>
      </c>
      <c r="C9" s="130">
        <v>7574.45</v>
      </c>
      <c r="D9" s="127"/>
      <c r="E9" s="128"/>
    </row>
    <row r="10" spans="1:5" ht="13.5" customHeight="1">
      <c r="A10" s="129" t="s">
        <v>10</v>
      </c>
      <c r="B10" s="129">
        <v>13060.4</v>
      </c>
      <c r="C10" s="130">
        <v>7574.45</v>
      </c>
      <c r="D10" s="127"/>
      <c r="E10" s="128"/>
    </row>
    <row r="11" spans="1:5" ht="12.75">
      <c r="A11" s="129" t="s">
        <v>11</v>
      </c>
      <c r="B11" s="129">
        <v>13060.4</v>
      </c>
      <c r="C11" s="130">
        <v>7574.45</v>
      </c>
      <c r="D11" s="131">
        <f>SUM(C9:C11)</f>
        <v>22723.35</v>
      </c>
      <c r="E11" s="132"/>
    </row>
    <row r="12" spans="1:5" ht="12.75">
      <c r="A12" s="129" t="s">
        <v>12</v>
      </c>
      <c r="B12" s="129">
        <v>13060.4</v>
      </c>
      <c r="C12" s="130">
        <v>7574.45</v>
      </c>
      <c r="D12" s="131"/>
      <c r="E12" s="132"/>
    </row>
    <row r="13" spans="1:5" ht="12.75">
      <c r="A13" s="129" t="s">
        <v>13</v>
      </c>
      <c r="B13" s="129">
        <v>13060.4</v>
      </c>
      <c r="C13" s="130">
        <v>7574.45</v>
      </c>
      <c r="D13" s="131"/>
      <c r="E13" s="132"/>
    </row>
    <row r="14" spans="1:5" ht="12.75">
      <c r="A14" s="129" t="s">
        <v>14</v>
      </c>
      <c r="B14" s="129">
        <v>13060.4</v>
      </c>
      <c r="C14" s="130">
        <v>7574.45</v>
      </c>
      <c r="D14" s="131">
        <f>SUM(C12:C14)</f>
        <v>22723.35</v>
      </c>
      <c r="E14" s="132"/>
    </row>
    <row r="15" spans="1:5" ht="12.75">
      <c r="A15" s="129" t="s">
        <v>15</v>
      </c>
      <c r="B15" s="129">
        <v>13060.4</v>
      </c>
      <c r="C15" s="130">
        <v>8028.92</v>
      </c>
      <c r="D15" s="131"/>
      <c r="E15" s="132" t="s">
        <v>36</v>
      </c>
    </row>
    <row r="16" spans="1:5" ht="12.75">
      <c r="A16" s="129" t="s">
        <v>16</v>
      </c>
      <c r="B16" s="129">
        <v>13060.4</v>
      </c>
      <c r="C16" s="130">
        <v>8028.92</v>
      </c>
      <c r="D16" s="131"/>
      <c r="E16" s="132"/>
    </row>
    <row r="17" spans="1:5" ht="12.75">
      <c r="A17" s="129" t="s">
        <v>17</v>
      </c>
      <c r="B17" s="129">
        <v>13060.4</v>
      </c>
      <c r="C17" s="130">
        <v>8510.66</v>
      </c>
      <c r="D17" s="131">
        <f>SUM(C15:C17)</f>
        <v>24568.5</v>
      </c>
      <c r="E17" s="132" t="s">
        <v>36</v>
      </c>
    </row>
    <row r="18" spans="1:5" ht="12.75">
      <c r="A18" s="129" t="s">
        <v>18</v>
      </c>
      <c r="B18" s="129">
        <v>13060.4</v>
      </c>
      <c r="C18" s="130">
        <v>8510.66</v>
      </c>
      <c r="D18" s="131"/>
      <c r="E18" s="132"/>
    </row>
    <row r="19" spans="1:5" ht="12.75">
      <c r="A19" s="129" t="s">
        <v>19</v>
      </c>
      <c r="B19" s="129">
        <v>13060.4</v>
      </c>
      <c r="C19" s="130">
        <v>8510.66</v>
      </c>
      <c r="D19" s="131"/>
      <c r="E19" s="132"/>
    </row>
    <row r="20" spans="1:5" ht="12.75">
      <c r="A20" s="129" t="s">
        <v>20</v>
      </c>
      <c r="B20" s="129">
        <v>13060.4</v>
      </c>
      <c r="C20" s="130">
        <v>8510.66</v>
      </c>
      <c r="D20" s="131">
        <f>SUM(C18:C20)</f>
        <v>25531.98</v>
      </c>
      <c r="E20" s="132"/>
    </row>
    <row r="21" spans="1:5" ht="12.75">
      <c r="A21" s="133" t="s">
        <v>74</v>
      </c>
      <c r="B21" s="129"/>
      <c r="C21" s="134"/>
      <c r="D21" s="134">
        <f>SUM(D11:D20)</f>
        <v>95547.18</v>
      </c>
      <c r="E21" s="135"/>
    </row>
    <row r="22" spans="1:6" ht="12.75">
      <c r="A22" s="136"/>
      <c r="B22" s="137"/>
      <c r="C22" s="135"/>
      <c r="D22" s="137"/>
      <c r="E22" s="135"/>
      <c r="F22" s="135"/>
    </row>
    <row r="23" spans="1:6" ht="12.75">
      <c r="A23" s="136"/>
      <c r="B23" s="136"/>
      <c r="C23" s="135"/>
      <c r="D23" s="137"/>
      <c r="E23" s="135"/>
      <c r="F23" s="135"/>
    </row>
    <row r="24" spans="1:5" ht="12.75" customHeight="1">
      <c r="A24" s="121" t="s">
        <v>2</v>
      </c>
      <c r="B24" s="121"/>
      <c r="C24" s="121"/>
      <c r="D24" s="121"/>
      <c r="E24" s="121"/>
    </row>
    <row r="25" spans="1:6" ht="12.75" customHeight="1">
      <c r="A25" s="121" t="s">
        <v>119</v>
      </c>
      <c r="B25" s="121"/>
      <c r="C25" s="121"/>
      <c r="D25" s="121"/>
      <c r="E25" s="121"/>
      <c r="F25" s="121"/>
    </row>
    <row r="26" spans="1:5" ht="12.75">
      <c r="A26" s="121"/>
      <c r="B26" s="121"/>
      <c r="C26" s="121"/>
      <c r="D26" s="121"/>
      <c r="E26" s="121"/>
    </row>
    <row r="27" spans="1:5" ht="12.75">
      <c r="A27" s="122"/>
      <c r="B27" s="123"/>
      <c r="C27" s="123"/>
      <c r="D27" s="123"/>
      <c r="E27" s="123"/>
    </row>
    <row r="28" spans="1:4" ht="12.75" customHeight="1">
      <c r="A28" s="138" t="s">
        <v>89</v>
      </c>
      <c r="B28" s="139" t="s">
        <v>5</v>
      </c>
      <c r="C28" s="139" t="s">
        <v>120</v>
      </c>
      <c r="D28" s="139" t="s">
        <v>121</v>
      </c>
    </row>
    <row r="29" spans="1:4" ht="65.25" customHeight="1">
      <c r="A29" s="138"/>
      <c r="B29" s="139"/>
      <c r="C29" s="139"/>
      <c r="D29" s="139"/>
    </row>
    <row r="30" spans="1:4" ht="12.75">
      <c r="A30" s="129" t="s">
        <v>9</v>
      </c>
      <c r="B30" s="140">
        <v>13060.4</v>
      </c>
      <c r="C30" s="140">
        <v>3044.92</v>
      </c>
      <c r="D30" s="141"/>
    </row>
    <row r="31" spans="1:4" ht="12.75">
      <c r="A31" s="129" t="s">
        <v>10</v>
      </c>
      <c r="B31" s="140">
        <v>13060.4</v>
      </c>
      <c r="C31" s="140">
        <v>3044.92</v>
      </c>
      <c r="D31" s="141"/>
    </row>
    <row r="32" spans="1:4" ht="12.75">
      <c r="A32" s="129" t="s">
        <v>11</v>
      </c>
      <c r="B32" s="140">
        <v>13060.4</v>
      </c>
      <c r="C32" s="140">
        <v>3044.92</v>
      </c>
      <c r="D32" s="141">
        <f>SUM(C30:C32)</f>
        <v>9134.76</v>
      </c>
    </row>
    <row r="33" spans="1:4" ht="12.75">
      <c r="A33" s="129" t="s">
        <v>12</v>
      </c>
      <c r="B33" s="140">
        <v>13060.4</v>
      </c>
      <c r="C33" s="140">
        <v>3044.92</v>
      </c>
      <c r="D33" s="141"/>
    </row>
    <row r="34" spans="1:4" ht="12.75">
      <c r="A34" s="129" t="s">
        <v>13</v>
      </c>
      <c r="B34" s="140">
        <v>13060.4</v>
      </c>
      <c r="C34" s="140">
        <v>3044.92</v>
      </c>
      <c r="D34" s="141"/>
    </row>
    <row r="35" spans="1:4" ht="12.75">
      <c r="A35" s="129" t="s">
        <v>14</v>
      </c>
      <c r="B35" s="140">
        <v>13060.4</v>
      </c>
      <c r="C35" s="140">
        <v>3044.92</v>
      </c>
      <c r="D35" s="141">
        <f>SUM(C33:C35)</f>
        <v>9134.76</v>
      </c>
    </row>
    <row r="36" spans="1:5" ht="12.75">
      <c r="A36" s="129" t="s">
        <v>15</v>
      </c>
      <c r="B36" s="140">
        <v>13060.4</v>
      </c>
      <c r="C36" s="140">
        <v>3227.62</v>
      </c>
      <c r="D36" s="141"/>
      <c r="E36" s="132" t="s">
        <v>36</v>
      </c>
    </row>
    <row r="37" spans="1:4" ht="12.75">
      <c r="A37" s="129" t="s">
        <v>16</v>
      </c>
      <c r="B37" s="140">
        <v>13060.4</v>
      </c>
      <c r="C37" s="140">
        <v>3227.62</v>
      </c>
      <c r="D37" s="141"/>
    </row>
    <row r="38" spans="1:5" ht="12.75">
      <c r="A38" s="129" t="s">
        <v>17</v>
      </c>
      <c r="B38" s="140">
        <v>13060.4</v>
      </c>
      <c r="C38" s="140">
        <v>3421.28</v>
      </c>
      <c r="D38" s="141">
        <f>SUM(C36:C38)</f>
        <v>9876.52</v>
      </c>
      <c r="E38" s="132" t="s">
        <v>36</v>
      </c>
    </row>
    <row r="39" spans="1:5" ht="12.75">
      <c r="A39" s="129" t="s">
        <v>18</v>
      </c>
      <c r="B39" s="140">
        <v>13060.4</v>
      </c>
      <c r="C39" s="140">
        <v>3421.28</v>
      </c>
      <c r="D39" s="141"/>
      <c r="E39" s="132"/>
    </row>
    <row r="40" spans="1:4" ht="12.75">
      <c r="A40" s="129" t="s">
        <v>19</v>
      </c>
      <c r="B40" s="140">
        <v>13060.4</v>
      </c>
      <c r="C40" s="140">
        <v>3421.28</v>
      </c>
      <c r="D40" s="141"/>
    </row>
    <row r="41" spans="1:4" ht="12.75">
      <c r="A41" s="129" t="s">
        <v>20</v>
      </c>
      <c r="B41" s="140">
        <v>13060.4</v>
      </c>
      <c r="C41" s="140">
        <v>3421.28</v>
      </c>
      <c r="D41" s="141">
        <f>SUM(C39:C41)</f>
        <v>10263.84</v>
      </c>
    </row>
    <row r="42" spans="1:4" ht="12.75">
      <c r="A42" s="141" t="s">
        <v>74</v>
      </c>
      <c r="B42" s="140"/>
      <c r="C42" s="142">
        <f>SUM(C30:C41)</f>
        <v>38409.88</v>
      </c>
      <c r="D42" s="142">
        <f>SUM(D30:D41)</f>
        <v>38409.88</v>
      </c>
    </row>
    <row r="44" spans="1:4" ht="12.75">
      <c r="A44" t="s">
        <v>122</v>
      </c>
      <c r="D44" s="143">
        <f>D21+D42</f>
        <v>133957.06</v>
      </c>
    </row>
    <row r="46" spans="1:6" ht="12.75">
      <c r="A46" s="136" t="s">
        <v>123</v>
      </c>
      <c r="B46" s="136" t="s">
        <v>124</v>
      </c>
      <c r="C46" s="135"/>
      <c r="D46" s="137"/>
      <c r="E46" s="135"/>
      <c r="F46" s="135"/>
    </row>
    <row r="47" spans="1:6" ht="12.75">
      <c r="A47" s="136"/>
      <c r="B47" s="136" t="s">
        <v>125</v>
      </c>
      <c r="C47" s="135"/>
      <c r="D47" s="137"/>
      <c r="E47" s="135"/>
      <c r="F47" s="135"/>
    </row>
    <row r="49" ht="12.75">
      <c r="A49" t="s">
        <v>81</v>
      </c>
    </row>
  </sheetData>
  <sheetProtection selectLockedCells="1" selectUnlockedCells="1"/>
  <mergeCells count="10">
    <mergeCell ref="A4:F4"/>
    <mergeCell ref="A5:F5"/>
    <mergeCell ref="A6:F6"/>
    <mergeCell ref="A24:E24"/>
    <mergeCell ref="A25:F25"/>
    <mergeCell ref="A26:E26"/>
    <mergeCell ref="A28:A29"/>
    <mergeCell ref="B28:B29"/>
    <mergeCell ref="C28:C29"/>
    <mergeCell ref="D28:D29"/>
  </mergeCells>
  <printOptions/>
  <pageMargins left="1.070138888888889" right="0.7479166666666667" top="0.5" bottom="0.9840277777777777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1:N14"/>
  <sheetViews>
    <sheetView workbookViewId="0" topLeftCell="A1">
      <selection activeCell="I10" sqref="I10"/>
    </sheetView>
  </sheetViews>
  <sheetFormatPr defaultColWidth="10.28125" defaultRowHeight="12.75"/>
  <cols>
    <col min="1" max="2" width="9.57421875" style="24" customWidth="1"/>
    <col min="3" max="3" width="15.7109375" style="24" customWidth="1"/>
    <col min="4" max="16384" width="9.57421875" style="24" customWidth="1"/>
  </cols>
  <sheetData>
    <row r="1" spans="8:12" ht="15">
      <c r="H1" s="24" t="s">
        <v>126</v>
      </c>
      <c r="L1" s="24" t="s">
        <v>127</v>
      </c>
    </row>
    <row r="2" spans="8:13" ht="15">
      <c r="H2" s="24">
        <v>1</v>
      </c>
      <c r="I2" s="24">
        <v>400</v>
      </c>
      <c r="L2" s="24">
        <v>1</v>
      </c>
      <c r="M2" s="24">
        <v>380</v>
      </c>
    </row>
    <row r="3" spans="3:13" ht="15">
      <c r="C3" s="24">
        <f>SUM(C5:C9)</f>
        <v>13278.199999999999</v>
      </c>
      <c r="D3" s="24">
        <f>SUM(D5:D9)</f>
        <v>300</v>
      </c>
      <c r="E3" s="24">
        <f>SUM(C5:C7)</f>
        <v>7284.799999999999</v>
      </c>
      <c r="H3" s="24">
        <v>2</v>
      </c>
      <c r="I3" s="24">
        <v>400</v>
      </c>
      <c r="L3" s="24">
        <v>2</v>
      </c>
      <c r="M3" s="24">
        <f>I2</f>
        <v>400</v>
      </c>
    </row>
    <row r="4" spans="3:14" ht="15">
      <c r="C4" s="24" t="s">
        <v>128</v>
      </c>
      <c r="D4" s="24" t="s">
        <v>129</v>
      </c>
      <c r="H4" s="24">
        <v>3</v>
      </c>
      <c r="I4" s="24">
        <v>570</v>
      </c>
      <c r="L4" s="24">
        <v>3</v>
      </c>
      <c r="M4" s="24">
        <f aca="true" t="shared" si="0" ref="M4:M13">I3</f>
        <v>400</v>
      </c>
      <c r="N4" s="24">
        <f>SUM(M2:M4)</f>
        <v>1180</v>
      </c>
    </row>
    <row r="5" spans="2:13" ht="15">
      <c r="B5" s="24">
        <v>1</v>
      </c>
      <c r="C5" s="24">
        <v>2401.4</v>
      </c>
      <c r="D5" s="24">
        <v>60</v>
      </c>
      <c r="H5" s="24">
        <v>4</v>
      </c>
      <c r="I5" s="24">
        <v>350</v>
      </c>
      <c r="L5" s="24">
        <v>4</v>
      </c>
      <c r="M5" s="24">
        <f t="shared" si="0"/>
        <v>570</v>
      </c>
    </row>
    <row r="6" spans="2:13" ht="15">
      <c r="B6" s="24">
        <v>2</v>
      </c>
      <c r="C6" s="24">
        <v>2407.6</v>
      </c>
      <c r="D6" s="24">
        <v>60</v>
      </c>
      <c r="H6" s="24">
        <v>5</v>
      </c>
      <c r="I6" s="24">
        <v>330</v>
      </c>
      <c r="L6" s="24">
        <v>5</v>
      </c>
      <c r="M6" s="24">
        <f t="shared" si="0"/>
        <v>350</v>
      </c>
    </row>
    <row r="7" spans="2:14" ht="15">
      <c r="B7" s="24">
        <v>3</v>
      </c>
      <c r="C7" s="24">
        <v>2475.8</v>
      </c>
      <c r="D7" s="24">
        <v>60</v>
      </c>
      <c r="H7" s="24">
        <v>6</v>
      </c>
      <c r="I7" s="24">
        <v>300</v>
      </c>
      <c r="L7" s="24">
        <v>6</v>
      </c>
      <c r="M7" s="24">
        <f t="shared" si="0"/>
        <v>330</v>
      </c>
      <c r="N7" s="24">
        <f>SUM(M5:M7)</f>
        <v>1250</v>
      </c>
    </row>
    <row r="8" spans="2:13" ht="15">
      <c r="B8" s="24">
        <v>4</v>
      </c>
      <c r="C8" s="24">
        <v>3455.9</v>
      </c>
      <c r="D8" s="24">
        <v>70</v>
      </c>
      <c r="H8" s="24">
        <v>7</v>
      </c>
      <c r="I8" s="24">
        <v>300</v>
      </c>
      <c r="L8" s="24">
        <v>7</v>
      </c>
      <c r="M8" s="24">
        <f t="shared" si="0"/>
        <v>300</v>
      </c>
    </row>
    <row r="9" spans="2:13" ht="15">
      <c r="B9" s="24">
        <v>5</v>
      </c>
      <c r="C9" s="24">
        <v>2537.5</v>
      </c>
      <c r="D9" s="24">
        <v>50</v>
      </c>
      <c r="H9" s="24">
        <v>8</v>
      </c>
      <c r="I9" s="24">
        <v>330</v>
      </c>
      <c r="L9" s="24">
        <v>8</v>
      </c>
      <c r="M9" s="24">
        <f t="shared" si="0"/>
        <v>300</v>
      </c>
    </row>
    <row r="10" spans="8:14" ht="15">
      <c r="H10" s="24">
        <v>9</v>
      </c>
      <c r="I10" s="24">
        <v>350</v>
      </c>
      <c r="L10" s="24">
        <v>9</v>
      </c>
      <c r="M10" s="24">
        <f t="shared" si="0"/>
        <v>330</v>
      </c>
      <c r="N10" s="24">
        <f>SUM(M8:M10)</f>
        <v>930</v>
      </c>
    </row>
    <row r="11" spans="8:13" ht="15">
      <c r="H11" s="24">
        <v>10</v>
      </c>
      <c r="I11" s="24">
        <v>570</v>
      </c>
      <c r="L11" s="24">
        <v>10</v>
      </c>
      <c r="M11" s="24">
        <f t="shared" si="0"/>
        <v>350</v>
      </c>
    </row>
    <row r="12" spans="8:13" ht="15">
      <c r="H12" s="24">
        <v>11</v>
      </c>
      <c r="I12" s="24">
        <v>680</v>
      </c>
      <c r="L12" s="24">
        <v>11</v>
      </c>
      <c r="M12" s="24">
        <f t="shared" si="0"/>
        <v>570</v>
      </c>
    </row>
    <row r="13" spans="8:14" ht="15">
      <c r="H13" s="144">
        <v>12</v>
      </c>
      <c r="I13" s="144">
        <v>730</v>
      </c>
      <c r="J13" s="144"/>
      <c r="K13" s="144"/>
      <c r="L13" s="144">
        <v>12</v>
      </c>
      <c r="M13" s="144">
        <f t="shared" si="0"/>
        <v>680</v>
      </c>
      <c r="N13" s="144">
        <f>SUM(M11:M13)</f>
        <v>1600</v>
      </c>
    </row>
    <row r="14" spans="9:14" ht="15">
      <c r="I14" s="24">
        <f>SUM(I2:I13)</f>
        <v>5310</v>
      </c>
      <c r="M14" s="24">
        <f>SUM(M2:M13)</f>
        <v>4960</v>
      </c>
      <c r="N14" s="24">
        <f>SUM(N2:N13)</f>
        <v>4960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 topLeftCell="A1">
      <selection activeCell="B39" sqref="B39"/>
    </sheetView>
  </sheetViews>
  <sheetFormatPr defaultColWidth="17.140625" defaultRowHeight="12.75"/>
  <cols>
    <col min="1" max="16384" width="16.57421875" style="145" customWidth="1"/>
  </cols>
  <sheetData>
    <row r="1" ht="15">
      <c r="D1" s="145" t="s">
        <v>130</v>
      </c>
    </row>
    <row r="2" ht="15">
      <c r="D2" s="145" t="s">
        <v>1</v>
      </c>
    </row>
    <row r="6" ht="15">
      <c r="C6" s="146" t="s">
        <v>131</v>
      </c>
    </row>
    <row r="7" spans="1:7" ht="15">
      <c r="A7" s="146"/>
      <c r="B7" s="146"/>
      <c r="C7" s="146" t="s">
        <v>132</v>
      </c>
      <c r="D7" s="147"/>
      <c r="E7" s="147"/>
      <c r="F7" s="147"/>
      <c r="G7" s="147"/>
    </row>
    <row r="9" spans="1:5" s="149" customFormat="1" ht="39.75" customHeight="1">
      <c r="A9" s="148" t="s">
        <v>4</v>
      </c>
      <c r="B9" s="62" t="s">
        <v>31</v>
      </c>
      <c r="C9" s="62" t="s">
        <v>33</v>
      </c>
      <c r="D9" s="62" t="s">
        <v>34</v>
      </c>
      <c r="E9" s="62" t="s">
        <v>35</v>
      </c>
    </row>
    <row r="10" spans="1:5" ht="15">
      <c r="A10" s="150" t="s">
        <v>9</v>
      </c>
      <c r="B10" s="65"/>
      <c r="C10" s="65"/>
      <c r="D10" s="150">
        <f>B10*C10</f>
        <v>0</v>
      </c>
      <c r="E10" s="150"/>
    </row>
    <row r="11" spans="1:5" ht="15">
      <c r="A11" s="150" t="s">
        <v>10</v>
      </c>
      <c r="B11" s="65">
        <v>70</v>
      </c>
      <c r="C11" s="65">
        <v>1200</v>
      </c>
      <c r="D11" s="150">
        <f aca="true" t="shared" si="0" ref="D11:D21">B11*C11</f>
        <v>84000</v>
      </c>
      <c r="E11" s="150"/>
    </row>
    <row r="12" spans="1:5" ht="15">
      <c r="A12" s="150" t="s">
        <v>11</v>
      </c>
      <c r="B12" s="65">
        <v>50</v>
      </c>
      <c r="C12" s="65">
        <v>1200</v>
      </c>
      <c r="D12" s="150">
        <f t="shared" si="0"/>
        <v>60000</v>
      </c>
      <c r="E12" s="150">
        <f>SUM(D10:D12)</f>
        <v>144000</v>
      </c>
    </row>
    <row r="13" spans="1:5" ht="15">
      <c r="A13" s="150" t="s">
        <v>12</v>
      </c>
      <c r="B13" s="65"/>
      <c r="C13" s="65"/>
      <c r="D13" s="150">
        <f t="shared" si="0"/>
        <v>0</v>
      </c>
      <c r="E13" s="150"/>
    </row>
    <row r="14" spans="1:5" ht="15">
      <c r="A14" s="150" t="s">
        <v>13</v>
      </c>
      <c r="B14" s="65"/>
      <c r="C14" s="65"/>
      <c r="D14" s="150">
        <f t="shared" si="0"/>
        <v>0</v>
      </c>
      <c r="E14" s="150"/>
    </row>
    <row r="15" spans="1:5" ht="15">
      <c r="A15" s="150" t="s">
        <v>14</v>
      </c>
      <c r="B15" s="65"/>
      <c r="C15" s="65"/>
      <c r="D15" s="150">
        <f t="shared" si="0"/>
        <v>0</v>
      </c>
      <c r="E15" s="150">
        <f>SUM(D13:D15)</f>
        <v>0</v>
      </c>
    </row>
    <row r="16" spans="1:5" ht="15">
      <c r="A16" s="150" t="s">
        <v>15</v>
      </c>
      <c r="B16" s="65"/>
      <c r="C16" s="65"/>
      <c r="D16" s="150">
        <f t="shared" si="0"/>
        <v>0</v>
      </c>
      <c r="E16" s="150"/>
    </row>
    <row r="17" spans="1:5" ht="15">
      <c r="A17" s="150" t="s">
        <v>16</v>
      </c>
      <c r="B17" s="65"/>
      <c r="C17" s="65"/>
      <c r="D17" s="150">
        <f t="shared" si="0"/>
        <v>0</v>
      </c>
      <c r="E17" s="150"/>
    </row>
    <row r="18" spans="1:5" ht="15">
      <c r="A18" s="150" t="s">
        <v>17</v>
      </c>
      <c r="B18" s="65"/>
      <c r="C18" s="65"/>
      <c r="D18" s="150">
        <f t="shared" si="0"/>
        <v>0</v>
      </c>
      <c r="E18" s="150">
        <f>SUM(D16:D18)</f>
        <v>0</v>
      </c>
    </row>
    <row r="19" spans="1:5" ht="15">
      <c r="A19" s="150" t="s">
        <v>18</v>
      </c>
      <c r="B19" s="65"/>
      <c r="C19" s="65"/>
      <c r="D19" s="150">
        <f t="shared" si="0"/>
        <v>0</v>
      </c>
      <c r="E19" s="150"/>
    </row>
    <row r="20" spans="1:5" ht="15">
      <c r="A20" s="150" t="s">
        <v>19</v>
      </c>
      <c r="B20" s="65"/>
      <c r="C20" s="65"/>
      <c r="D20" s="150">
        <f t="shared" si="0"/>
        <v>0</v>
      </c>
      <c r="E20" s="150"/>
    </row>
    <row r="21" spans="1:5" ht="15">
      <c r="A21" s="150" t="s">
        <v>20</v>
      </c>
      <c r="B21" s="65"/>
      <c r="C21" s="65"/>
      <c r="D21" s="150">
        <f t="shared" si="0"/>
        <v>0</v>
      </c>
      <c r="E21" s="150">
        <f>SUM(D19:D21)</f>
        <v>0</v>
      </c>
    </row>
    <row r="22" spans="1:5" s="153" customFormat="1" ht="27.75" customHeight="1">
      <c r="A22" s="151" t="s">
        <v>21</v>
      </c>
      <c r="B22" s="152">
        <f>SUM(B10:B21)</f>
        <v>120</v>
      </c>
      <c r="C22" s="151"/>
      <c r="D22" s="151">
        <f>SUM(D10:D21)</f>
        <v>144000</v>
      </c>
      <c r="E22" s="151">
        <f>SUM(E10:E21)</f>
        <v>144000</v>
      </c>
    </row>
    <row r="27" ht="15">
      <c r="A27" s="1" t="s">
        <v>22</v>
      </c>
    </row>
  </sheetData>
  <sheetProtection selectLockedCells="1" selectUnlockedCells="1"/>
  <printOptions/>
  <pageMargins left="1.1" right="0.22013888888888888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O44"/>
  <sheetViews>
    <sheetView workbookViewId="0" topLeftCell="A1">
      <selection activeCell="C35" sqref="C35"/>
    </sheetView>
  </sheetViews>
  <sheetFormatPr defaultColWidth="9.140625" defaultRowHeight="12.75"/>
  <cols>
    <col min="1" max="1" width="13.28125" style="1" customWidth="1"/>
    <col min="2" max="2" width="11.8515625" style="1" customWidth="1"/>
    <col min="3" max="3" width="13.7109375" style="1" customWidth="1"/>
    <col min="4" max="4" width="9.8515625" style="1" customWidth="1"/>
    <col min="5" max="5" width="17.00390625" style="1" customWidth="1"/>
    <col min="6" max="6" width="16.00390625" style="1" customWidth="1"/>
    <col min="7" max="7" width="11.57421875" style="1" customWidth="1"/>
    <col min="8" max="8" width="16.8515625" style="1" customWidth="1"/>
    <col min="9" max="9" width="16.7109375" style="1" customWidth="1"/>
    <col min="10" max="10" width="18.00390625" style="1" customWidth="1"/>
    <col min="11" max="11" width="11.57421875" style="1" customWidth="1"/>
    <col min="12" max="12" width="10.57421875" style="1" customWidth="1"/>
    <col min="13" max="13" width="9.57421875" style="1" customWidth="1"/>
    <col min="14" max="16384" width="9.140625" style="1" customWidth="1"/>
  </cols>
  <sheetData>
    <row r="1" spans="5:6" ht="15">
      <c r="E1" s="10" t="s">
        <v>23</v>
      </c>
      <c r="F1" s="10"/>
    </row>
    <row r="2" spans="5:6" ht="15">
      <c r="E2" s="11" t="s">
        <v>1</v>
      </c>
      <c r="F2" s="11"/>
    </row>
    <row r="4" spans="1:5" ht="15" customHeight="1">
      <c r="A4" s="3" t="s">
        <v>2</v>
      </c>
      <c r="B4" s="3"/>
      <c r="C4" s="3"/>
      <c r="D4" s="3"/>
      <c r="E4" s="3"/>
    </row>
    <row r="5" spans="1:14" ht="15" customHeight="1">
      <c r="A5" s="3" t="s">
        <v>24</v>
      </c>
      <c r="B5" s="3"/>
      <c r="C5" s="3"/>
      <c r="D5" s="3"/>
      <c r="E5" s="3"/>
      <c r="H5" s="12"/>
      <c r="I5" s="12"/>
      <c r="J5" s="12"/>
      <c r="K5" s="12"/>
      <c r="L5" s="12"/>
      <c r="M5" s="12"/>
      <c r="N5" s="12"/>
    </row>
    <row r="6" spans="1:14" ht="15">
      <c r="A6" s="3"/>
      <c r="B6" s="3"/>
      <c r="C6" s="3"/>
      <c r="D6" s="3"/>
      <c r="E6" s="3"/>
      <c r="F6" s="12"/>
      <c r="G6" s="12"/>
      <c r="H6" s="12"/>
      <c r="I6" s="12"/>
      <c r="J6" s="12"/>
      <c r="K6" s="12"/>
      <c r="L6" s="12"/>
      <c r="M6" s="12"/>
      <c r="N6" s="12"/>
    </row>
    <row r="7" spans="1:14" ht="13.5" customHeight="1">
      <c r="A7" s="13"/>
      <c r="B7" s="13"/>
      <c r="C7" s="14"/>
      <c r="D7" s="13"/>
      <c r="E7" s="13"/>
      <c r="F7" s="13"/>
      <c r="G7" s="12"/>
      <c r="H7" s="12"/>
      <c r="I7" s="12"/>
      <c r="J7" s="12"/>
      <c r="K7" s="12"/>
      <c r="L7" s="12"/>
      <c r="M7" s="12"/>
      <c r="N7" s="12"/>
    </row>
    <row r="8" spans="1:15" s="18" customFormat="1" ht="60">
      <c r="A8" s="15" t="s">
        <v>4</v>
      </c>
      <c r="B8" s="16" t="s">
        <v>5</v>
      </c>
      <c r="C8" s="17" t="s">
        <v>25</v>
      </c>
      <c r="D8" s="17" t="s">
        <v>26</v>
      </c>
      <c r="E8" s="17" t="s">
        <v>27</v>
      </c>
      <c r="F8" s="17" t="s">
        <v>28</v>
      </c>
      <c r="L8" s="19"/>
      <c r="M8" s="19"/>
      <c r="N8" s="19"/>
      <c r="O8" s="19"/>
    </row>
    <row r="9" spans="1:15" ht="15">
      <c r="A9" s="20" t="s">
        <v>9</v>
      </c>
      <c r="B9" s="21">
        <v>7285</v>
      </c>
      <c r="C9" s="22">
        <v>30.94</v>
      </c>
      <c r="D9" s="22">
        <v>1</v>
      </c>
      <c r="E9" s="23">
        <f>C9*B9*D9</f>
        <v>225397.90000000002</v>
      </c>
      <c r="F9" s="7"/>
      <c r="L9" s="12"/>
      <c r="M9" s="12"/>
      <c r="N9" s="12"/>
      <c r="O9" s="12"/>
    </row>
    <row r="10" spans="1:15" ht="15">
      <c r="A10" s="20" t="s">
        <v>10</v>
      </c>
      <c r="B10" s="21">
        <v>7285</v>
      </c>
      <c r="C10" s="22">
        <v>30.94</v>
      </c>
      <c r="D10" s="22">
        <v>1</v>
      </c>
      <c r="E10" s="23">
        <f aca="true" t="shared" si="0" ref="E10:E20">C10*B10*D10</f>
        <v>225397.90000000002</v>
      </c>
      <c r="F10" s="7"/>
      <c r="L10" s="12"/>
      <c r="M10" s="12"/>
      <c r="N10" s="12"/>
      <c r="O10" s="12"/>
    </row>
    <row r="11" spans="1:15" ht="15.75">
      <c r="A11" s="20" t="s">
        <v>11</v>
      </c>
      <c r="B11" s="21">
        <v>13278</v>
      </c>
      <c r="C11" s="22">
        <v>30.94</v>
      </c>
      <c r="D11" s="22">
        <v>1</v>
      </c>
      <c r="E11" s="23">
        <f t="shared" si="0"/>
        <v>410821.32</v>
      </c>
      <c r="F11" s="8">
        <f>E9+E10+E11</f>
        <v>861617.1200000001</v>
      </c>
      <c r="L11" s="12"/>
      <c r="M11" s="12"/>
      <c r="N11" s="12"/>
      <c r="O11" s="12"/>
    </row>
    <row r="12" spans="1:15" ht="15">
      <c r="A12" s="20" t="s">
        <v>12</v>
      </c>
      <c r="B12" s="21">
        <v>13278</v>
      </c>
      <c r="C12" s="22">
        <v>30.94</v>
      </c>
      <c r="D12" s="22">
        <v>1</v>
      </c>
      <c r="E12" s="23">
        <f t="shared" si="0"/>
        <v>410821.32</v>
      </c>
      <c r="F12" s="7"/>
      <c r="I12" s="12"/>
      <c r="J12" s="12"/>
      <c r="K12" s="12"/>
      <c r="L12" s="12"/>
      <c r="M12" s="12"/>
      <c r="N12" s="12"/>
      <c r="O12" s="12"/>
    </row>
    <row r="13" spans="1:15" ht="15">
      <c r="A13" s="20" t="s">
        <v>13</v>
      </c>
      <c r="B13" s="21">
        <v>13278</v>
      </c>
      <c r="C13" s="22">
        <v>30.94</v>
      </c>
      <c r="D13" s="22">
        <v>0.5</v>
      </c>
      <c r="E13" s="23">
        <f t="shared" si="0"/>
        <v>205410.66</v>
      </c>
      <c r="F13" s="7"/>
      <c r="I13" s="12"/>
      <c r="J13" s="12"/>
      <c r="K13" s="12"/>
      <c r="L13" s="12"/>
      <c r="M13" s="12"/>
      <c r="N13" s="12"/>
      <c r="O13" s="12"/>
    </row>
    <row r="14" spans="1:6" ht="15.75">
      <c r="A14" s="20" t="s">
        <v>14</v>
      </c>
      <c r="B14" s="21">
        <v>13278</v>
      </c>
      <c r="C14" s="22"/>
      <c r="D14" s="22"/>
      <c r="E14" s="23">
        <f t="shared" si="0"/>
        <v>0</v>
      </c>
      <c r="F14" s="8">
        <f>E12+E13+E14</f>
        <v>616231.98</v>
      </c>
    </row>
    <row r="15" spans="1:6" ht="15">
      <c r="A15" s="20" t="s">
        <v>15</v>
      </c>
      <c r="B15" s="21">
        <v>13278</v>
      </c>
      <c r="C15" s="22"/>
      <c r="D15" s="22"/>
      <c r="E15" s="23">
        <f t="shared" si="0"/>
        <v>0</v>
      </c>
      <c r="F15" s="7"/>
    </row>
    <row r="16" spans="1:6" ht="15">
      <c r="A16" s="20" t="s">
        <v>16</v>
      </c>
      <c r="B16" s="21">
        <v>13278</v>
      </c>
      <c r="C16" s="22"/>
      <c r="D16" s="22"/>
      <c r="E16" s="23">
        <f t="shared" si="0"/>
        <v>0</v>
      </c>
      <c r="F16" s="7"/>
    </row>
    <row r="17" spans="1:7" ht="15.75">
      <c r="A17" s="20" t="s">
        <v>17</v>
      </c>
      <c r="B17" s="21">
        <v>13278</v>
      </c>
      <c r="C17" s="22">
        <v>34.65</v>
      </c>
      <c r="D17" s="22">
        <v>0.5</v>
      </c>
      <c r="E17" s="23">
        <f t="shared" si="0"/>
        <v>230041.34999999998</v>
      </c>
      <c r="F17" s="8">
        <f>E15+E16+E17</f>
        <v>230041.34999999998</v>
      </c>
      <c r="G17" s="24" t="s">
        <v>29</v>
      </c>
    </row>
    <row r="18" spans="1:6" ht="15">
      <c r="A18" s="20" t="s">
        <v>18</v>
      </c>
      <c r="B18" s="21">
        <v>13278</v>
      </c>
      <c r="C18" s="22">
        <v>34.65</v>
      </c>
      <c r="D18" s="22">
        <v>1</v>
      </c>
      <c r="E18" s="23">
        <f t="shared" si="0"/>
        <v>460082.69999999995</v>
      </c>
      <c r="F18" s="7"/>
    </row>
    <row r="19" spans="1:6" ht="15">
      <c r="A19" s="20" t="s">
        <v>19</v>
      </c>
      <c r="B19" s="21">
        <v>13278</v>
      </c>
      <c r="C19" s="22">
        <v>34.65</v>
      </c>
      <c r="D19" s="22">
        <v>1</v>
      </c>
      <c r="E19" s="23">
        <f t="shared" si="0"/>
        <v>460082.69999999995</v>
      </c>
      <c r="F19" s="7"/>
    </row>
    <row r="20" spans="1:6" ht="15.75">
      <c r="A20" s="20" t="s">
        <v>20</v>
      </c>
      <c r="B20" s="21">
        <v>13278</v>
      </c>
      <c r="C20" s="22">
        <v>34.65</v>
      </c>
      <c r="D20" s="22">
        <v>1</v>
      </c>
      <c r="E20" s="23">
        <f t="shared" si="0"/>
        <v>460082.69999999995</v>
      </c>
      <c r="F20" s="8">
        <f>E18+E19+E20</f>
        <v>1380248.0999999999</v>
      </c>
    </row>
    <row r="21" spans="1:6" ht="15.75">
      <c r="A21" s="25" t="s">
        <v>21</v>
      </c>
      <c r="B21" s="21"/>
      <c r="C21" s="22"/>
      <c r="D21" s="22"/>
      <c r="E21" s="26">
        <f>SUM(E9:E20:E20)</f>
        <v>3088138.5499999993</v>
      </c>
      <c r="F21" s="25">
        <f>SUM(F10:F20)</f>
        <v>3088138.55</v>
      </c>
    </row>
    <row r="22" spans="1:6" ht="15">
      <c r="A22" s="27"/>
      <c r="B22" s="27"/>
      <c r="C22" s="28"/>
      <c r="D22" s="28"/>
      <c r="E22" s="12"/>
      <c r="F22" s="12"/>
    </row>
    <row r="23" spans="1:6" ht="15">
      <c r="A23" s="27"/>
      <c r="B23" s="27"/>
      <c r="C23" s="28"/>
      <c r="D23" s="28"/>
      <c r="E23" s="12"/>
      <c r="F23" s="12"/>
    </row>
    <row r="24" spans="1:6" ht="15" customHeight="1">
      <c r="A24" s="3" t="s">
        <v>2</v>
      </c>
      <c r="B24" s="3"/>
      <c r="C24" s="3"/>
      <c r="D24" s="3"/>
      <c r="E24" s="3"/>
      <c r="F24" s="12"/>
    </row>
    <row r="25" spans="1:6" ht="15" customHeight="1">
      <c r="A25" s="3" t="s">
        <v>30</v>
      </c>
      <c r="B25" s="3"/>
      <c r="C25" s="3"/>
      <c r="D25" s="3"/>
      <c r="E25" s="3"/>
      <c r="F25" s="12"/>
    </row>
    <row r="26" ht="15">
      <c r="F26" s="12"/>
    </row>
    <row r="27" spans="1:6" s="18" customFormat="1" ht="60">
      <c r="A27" s="29" t="s">
        <v>4</v>
      </c>
      <c r="B27" s="16" t="s">
        <v>31</v>
      </c>
      <c r="C27" s="16" t="s">
        <v>32</v>
      </c>
      <c r="D27" s="16" t="s">
        <v>33</v>
      </c>
      <c r="E27" s="30" t="s">
        <v>34</v>
      </c>
      <c r="F27" s="30" t="s">
        <v>35</v>
      </c>
    </row>
    <row r="28" spans="1:6" ht="15">
      <c r="A28" s="20" t="s">
        <v>9</v>
      </c>
      <c r="B28" s="4">
        <v>180</v>
      </c>
      <c r="C28" s="5">
        <v>6</v>
      </c>
      <c r="D28" s="31">
        <v>61.74</v>
      </c>
      <c r="E28" s="32">
        <f aca="true" t="shared" si="1" ref="E28:E39">B28*C28*D28</f>
        <v>66679.2</v>
      </c>
      <c r="F28" s="33"/>
    </row>
    <row r="29" spans="1:6" ht="15">
      <c r="A29" s="20" t="s">
        <v>10</v>
      </c>
      <c r="B29" s="4">
        <v>180</v>
      </c>
      <c r="C29" s="5">
        <v>6</v>
      </c>
      <c r="D29" s="31">
        <v>61.74</v>
      </c>
      <c r="E29" s="32">
        <f t="shared" si="1"/>
        <v>66679.2</v>
      </c>
      <c r="F29" s="33"/>
    </row>
    <row r="30" spans="1:12" ht="15.75">
      <c r="A30" s="20" t="s">
        <v>11</v>
      </c>
      <c r="B30" s="4">
        <v>300</v>
      </c>
      <c r="C30" s="5">
        <v>6</v>
      </c>
      <c r="D30" s="31">
        <v>61.74</v>
      </c>
      <c r="E30" s="32">
        <f t="shared" si="1"/>
        <v>111132</v>
      </c>
      <c r="F30" s="34">
        <f>SUM(E28:E30)</f>
        <v>244490.40000000002</v>
      </c>
      <c r="G30" s="12"/>
      <c r="H30" s="12"/>
      <c r="I30" s="12"/>
      <c r="J30" s="12"/>
      <c r="K30" s="12"/>
      <c r="L30" s="12"/>
    </row>
    <row r="31" spans="1:12" ht="15.75">
      <c r="A31" s="20" t="s">
        <v>12</v>
      </c>
      <c r="B31" s="4">
        <v>300</v>
      </c>
      <c r="C31" s="5">
        <v>6</v>
      </c>
      <c r="D31" s="31">
        <v>61.74</v>
      </c>
      <c r="E31" s="32">
        <f t="shared" si="1"/>
        <v>111132</v>
      </c>
      <c r="F31" s="34"/>
      <c r="G31" s="12"/>
      <c r="H31" s="12"/>
      <c r="I31" s="12"/>
      <c r="J31" s="12"/>
      <c r="K31" s="12"/>
      <c r="L31" s="12"/>
    </row>
    <row r="32" spans="1:6" ht="15.75">
      <c r="A32" s="20" t="s">
        <v>13</v>
      </c>
      <c r="B32" s="4">
        <v>300</v>
      </c>
      <c r="C32" s="5">
        <v>6</v>
      </c>
      <c r="D32" s="31">
        <v>61.74</v>
      </c>
      <c r="E32" s="32">
        <f t="shared" si="1"/>
        <v>111132</v>
      </c>
      <c r="F32" s="34"/>
    </row>
    <row r="33" spans="1:6" ht="15.75">
      <c r="A33" s="20" t="s">
        <v>14</v>
      </c>
      <c r="B33" s="4">
        <v>300</v>
      </c>
      <c r="C33" s="5">
        <v>6</v>
      </c>
      <c r="D33" s="31">
        <v>61.74</v>
      </c>
      <c r="E33" s="32">
        <f t="shared" si="1"/>
        <v>111132</v>
      </c>
      <c r="F33" s="34">
        <f>SUM(E31:E33)</f>
        <v>333396</v>
      </c>
    </row>
    <row r="34" spans="1:7" ht="15.75">
      <c r="A34" s="20" t="s">
        <v>15</v>
      </c>
      <c r="B34" s="4">
        <v>300</v>
      </c>
      <c r="C34" s="4"/>
      <c r="D34" s="31">
        <v>65.44</v>
      </c>
      <c r="E34" s="32">
        <f t="shared" si="1"/>
        <v>0</v>
      </c>
      <c r="F34" s="34"/>
      <c r="G34" s="24" t="s">
        <v>36</v>
      </c>
    </row>
    <row r="35" spans="1:6" ht="15.75">
      <c r="A35" s="20" t="s">
        <v>16</v>
      </c>
      <c r="B35" s="4">
        <v>300</v>
      </c>
      <c r="C35" s="4">
        <v>6</v>
      </c>
      <c r="D35" s="31">
        <v>65.44</v>
      </c>
      <c r="E35" s="32">
        <f t="shared" si="1"/>
        <v>117792</v>
      </c>
      <c r="F35" s="34"/>
    </row>
    <row r="36" spans="1:7" ht="15.75">
      <c r="A36" s="20" t="s">
        <v>17</v>
      </c>
      <c r="B36" s="4">
        <v>300</v>
      </c>
      <c r="C36" s="4">
        <v>6</v>
      </c>
      <c r="D36" s="31">
        <v>69.37</v>
      </c>
      <c r="E36" s="32">
        <f t="shared" si="1"/>
        <v>124866.00000000001</v>
      </c>
      <c r="F36" s="34">
        <f>SUM(E34:E36)</f>
        <v>242658</v>
      </c>
      <c r="G36" s="24" t="s">
        <v>36</v>
      </c>
    </row>
    <row r="37" spans="1:6" ht="15.75">
      <c r="A37" s="20" t="s">
        <v>18</v>
      </c>
      <c r="B37" s="4">
        <v>300</v>
      </c>
      <c r="C37" s="4">
        <v>6</v>
      </c>
      <c r="D37" s="31">
        <v>69.37</v>
      </c>
      <c r="E37" s="32">
        <f t="shared" si="1"/>
        <v>124866.00000000001</v>
      </c>
      <c r="F37" s="34"/>
    </row>
    <row r="38" spans="1:6" ht="15.75">
      <c r="A38" s="20" t="s">
        <v>19</v>
      </c>
      <c r="B38" s="4">
        <v>300</v>
      </c>
      <c r="C38" s="4">
        <v>6</v>
      </c>
      <c r="D38" s="31">
        <v>69.37</v>
      </c>
      <c r="E38" s="32">
        <f t="shared" si="1"/>
        <v>124866.00000000001</v>
      </c>
      <c r="F38" s="34"/>
    </row>
    <row r="39" spans="1:6" ht="15.75">
      <c r="A39" s="20" t="s">
        <v>20</v>
      </c>
      <c r="B39" s="4">
        <v>300</v>
      </c>
      <c r="C39" s="4">
        <v>6</v>
      </c>
      <c r="D39" s="31">
        <v>69.37</v>
      </c>
      <c r="E39" s="32">
        <f t="shared" si="1"/>
        <v>124866.00000000001</v>
      </c>
      <c r="F39" s="34">
        <f>SUM(E37:E39)</f>
        <v>374598.00000000006</v>
      </c>
    </row>
    <row r="40" spans="1:6" ht="15.75">
      <c r="A40" s="25" t="s">
        <v>21</v>
      </c>
      <c r="B40" s="4"/>
      <c r="C40" s="4"/>
      <c r="D40" s="4"/>
      <c r="E40" s="35">
        <f>SUM(E28:E39)</f>
        <v>1195142.4</v>
      </c>
      <c r="F40" s="35">
        <f>SUM(F30:F39)</f>
        <v>1195142.4</v>
      </c>
    </row>
    <row r="41" spans="1:5" ht="15.75">
      <c r="A41" s="36"/>
      <c r="B41" s="37"/>
      <c r="E41" s="38"/>
    </row>
    <row r="44" ht="15">
      <c r="A44" s="1" t="s">
        <v>22</v>
      </c>
    </row>
  </sheetData>
  <sheetProtection selectLockedCells="1" selectUnlockedCells="1"/>
  <mergeCells count="6">
    <mergeCell ref="E1:F1"/>
    <mergeCell ref="A4:E4"/>
    <mergeCell ref="A5:E5"/>
    <mergeCell ref="A6:E6"/>
    <mergeCell ref="A24:E24"/>
    <mergeCell ref="A25:E25"/>
  </mergeCells>
  <printOptions/>
  <pageMargins left="0.8902777777777777" right="0.2" top="0.5298611111111111" bottom="0.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J43"/>
  <sheetViews>
    <sheetView workbookViewId="0" topLeftCell="A19">
      <selection activeCell="A43" sqref="A43"/>
    </sheetView>
  </sheetViews>
  <sheetFormatPr defaultColWidth="9.140625" defaultRowHeight="12.75"/>
  <cols>
    <col min="1" max="1" width="10.140625" style="39" customWidth="1"/>
    <col min="2" max="2" width="8.00390625" style="39" customWidth="1"/>
    <col min="3" max="3" width="9.8515625" style="39" customWidth="1"/>
    <col min="4" max="4" width="8.00390625" style="39" customWidth="1"/>
    <col min="5" max="5" width="9.8515625" style="39" customWidth="1"/>
    <col min="6" max="6" width="11.7109375" style="39" customWidth="1"/>
    <col min="7" max="7" width="7.8515625" style="39" customWidth="1"/>
    <col min="8" max="8" width="11.00390625" style="39" customWidth="1"/>
    <col min="9" max="9" width="11.421875" style="39" customWidth="1"/>
    <col min="10" max="10" width="9.00390625" style="39" customWidth="1"/>
    <col min="11" max="11" width="10.57421875" style="39" customWidth="1"/>
    <col min="12" max="12" width="9.57421875" style="39" customWidth="1"/>
    <col min="13" max="16384" width="9.140625" style="39" customWidth="1"/>
  </cols>
  <sheetData>
    <row r="1" spans="7:8" ht="14.25">
      <c r="G1" s="40" t="s">
        <v>37</v>
      </c>
      <c r="H1" s="40"/>
    </row>
    <row r="2" ht="14.25">
      <c r="G2" s="39" t="s">
        <v>1</v>
      </c>
    </row>
    <row r="4" spans="1:5" ht="14.25" customHeight="1">
      <c r="A4" s="41" t="s">
        <v>2</v>
      </c>
      <c r="B4" s="41"/>
      <c r="C4" s="41"/>
      <c r="D4" s="41"/>
      <c r="E4" s="41"/>
    </row>
    <row r="5" spans="1:5" ht="14.25" customHeight="1">
      <c r="A5" s="41" t="s">
        <v>38</v>
      </c>
      <c r="B5" s="41"/>
      <c r="C5" s="41"/>
      <c r="D5" s="41"/>
      <c r="E5" s="41"/>
    </row>
    <row r="6" spans="1:5" ht="6" customHeight="1">
      <c r="A6" s="42"/>
      <c r="B6" s="42"/>
      <c r="C6" s="42"/>
      <c r="D6" s="42"/>
      <c r="E6" s="42"/>
    </row>
    <row r="7" spans="1:9" s="45" customFormat="1" ht="29.25" customHeight="1">
      <c r="A7" s="43" t="s">
        <v>4</v>
      </c>
      <c r="B7" s="44" t="s">
        <v>39</v>
      </c>
      <c r="C7" s="44"/>
      <c r="D7" s="44" t="s">
        <v>40</v>
      </c>
      <c r="E7" s="44"/>
      <c r="F7" s="44" t="s">
        <v>41</v>
      </c>
      <c r="G7" s="44" t="s">
        <v>42</v>
      </c>
      <c r="H7" s="44" t="s">
        <v>43</v>
      </c>
      <c r="I7" s="44" t="s">
        <v>44</v>
      </c>
    </row>
    <row r="8" spans="1:10" s="45" customFormat="1" ht="82.5" customHeight="1">
      <c r="A8" s="43"/>
      <c r="B8" s="44" t="s">
        <v>45</v>
      </c>
      <c r="C8" s="44" t="s">
        <v>46</v>
      </c>
      <c r="D8" s="44" t="s">
        <v>45</v>
      </c>
      <c r="E8" s="44" t="s">
        <v>47</v>
      </c>
      <c r="F8" s="44"/>
      <c r="G8" s="44"/>
      <c r="H8" s="44"/>
      <c r="I8" s="44"/>
      <c r="J8" s="46"/>
    </row>
    <row r="9" spans="1:10" ht="13.5" customHeight="1">
      <c r="A9" s="47" t="s">
        <v>9</v>
      </c>
      <c r="B9" s="48">
        <v>180</v>
      </c>
      <c r="C9" s="48">
        <f>B9*8</f>
        <v>1440</v>
      </c>
      <c r="D9" s="48">
        <v>180</v>
      </c>
      <c r="E9" s="48">
        <f>D9*6</f>
        <v>1080</v>
      </c>
      <c r="F9" s="48">
        <f aca="true" t="shared" si="0" ref="F9:F21">C9+E9</f>
        <v>2520</v>
      </c>
      <c r="G9" s="48">
        <v>20</v>
      </c>
      <c r="H9" s="49">
        <f>F9*G9</f>
        <v>50400</v>
      </c>
      <c r="I9" s="50"/>
      <c r="J9" s="51"/>
    </row>
    <row r="10" spans="1:9" ht="15">
      <c r="A10" s="47" t="s">
        <v>10</v>
      </c>
      <c r="B10" s="48">
        <v>180</v>
      </c>
      <c r="C10" s="48">
        <f aca="true" t="shared" si="1" ref="C10:C20">B10*8</f>
        <v>1440</v>
      </c>
      <c r="D10" s="48">
        <v>180</v>
      </c>
      <c r="E10" s="48">
        <f aca="true" t="shared" si="2" ref="E10:E20">D10*6</f>
        <v>1080</v>
      </c>
      <c r="F10" s="48">
        <f t="shared" si="0"/>
        <v>2520</v>
      </c>
      <c r="G10" s="48">
        <v>20</v>
      </c>
      <c r="H10" s="49">
        <f aca="true" t="shared" si="3" ref="H10:H20">F10*G10</f>
        <v>50400</v>
      </c>
      <c r="I10" s="49"/>
    </row>
    <row r="11" spans="1:9" ht="15">
      <c r="A11" s="47" t="s">
        <v>11</v>
      </c>
      <c r="B11" s="48">
        <v>300</v>
      </c>
      <c r="C11" s="48">
        <f t="shared" si="1"/>
        <v>2400</v>
      </c>
      <c r="D11" s="48">
        <v>300</v>
      </c>
      <c r="E11" s="48">
        <f t="shared" si="2"/>
        <v>1800</v>
      </c>
      <c r="F11" s="48">
        <f t="shared" si="0"/>
        <v>4200</v>
      </c>
      <c r="G11" s="48">
        <v>20</v>
      </c>
      <c r="H11" s="49">
        <f t="shared" si="3"/>
        <v>84000</v>
      </c>
      <c r="I11" s="49">
        <f>SUM(H9:H11)</f>
        <v>184800</v>
      </c>
    </row>
    <row r="12" spans="1:9" ht="15">
      <c r="A12" s="47" t="s">
        <v>12</v>
      </c>
      <c r="B12" s="48">
        <v>300</v>
      </c>
      <c r="C12" s="48">
        <f t="shared" si="1"/>
        <v>2400</v>
      </c>
      <c r="D12" s="48">
        <v>300</v>
      </c>
      <c r="E12" s="48">
        <f t="shared" si="2"/>
        <v>1800</v>
      </c>
      <c r="F12" s="48">
        <f t="shared" si="0"/>
        <v>4200</v>
      </c>
      <c r="G12" s="48">
        <v>20</v>
      </c>
      <c r="H12" s="49">
        <f t="shared" si="3"/>
        <v>84000</v>
      </c>
      <c r="I12" s="49"/>
    </row>
    <row r="13" spans="1:9" ht="15">
      <c r="A13" s="47" t="s">
        <v>13</v>
      </c>
      <c r="B13" s="48">
        <v>300</v>
      </c>
      <c r="C13" s="48">
        <f t="shared" si="1"/>
        <v>2400</v>
      </c>
      <c r="D13" s="48">
        <v>300</v>
      </c>
      <c r="E13" s="48">
        <f t="shared" si="2"/>
        <v>1800</v>
      </c>
      <c r="F13" s="48">
        <f t="shared" si="0"/>
        <v>4200</v>
      </c>
      <c r="G13" s="48">
        <v>20</v>
      </c>
      <c r="H13" s="49">
        <f t="shared" si="3"/>
        <v>84000</v>
      </c>
      <c r="I13" s="49"/>
    </row>
    <row r="14" spans="1:9" ht="15">
      <c r="A14" s="47" t="s">
        <v>14</v>
      </c>
      <c r="B14" s="48">
        <v>300</v>
      </c>
      <c r="C14" s="48">
        <f t="shared" si="1"/>
        <v>2400</v>
      </c>
      <c r="D14" s="48">
        <v>300</v>
      </c>
      <c r="E14" s="48">
        <f t="shared" si="2"/>
        <v>1800</v>
      </c>
      <c r="F14" s="48">
        <f t="shared" si="0"/>
        <v>4200</v>
      </c>
      <c r="G14" s="48">
        <v>20</v>
      </c>
      <c r="H14" s="49">
        <f t="shared" si="3"/>
        <v>84000</v>
      </c>
      <c r="I14" s="49">
        <f>SUM(H12:H14)</f>
        <v>252000</v>
      </c>
    </row>
    <row r="15" spans="1:10" ht="15">
      <c r="A15" s="47" t="s">
        <v>15</v>
      </c>
      <c r="B15" s="48">
        <v>300</v>
      </c>
      <c r="C15" s="48">
        <f t="shared" si="1"/>
        <v>2400</v>
      </c>
      <c r="D15" s="48">
        <v>300</v>
      </c>
      <c r="E15" s="48"/>
      <c r="F15" s="48">
        <f t="shared" si="0"/>
        <v>2400</v>
      </c>
      <c r="G15" s="48">
        <v>21.2</v>
      </c>
      <c r="H15" s="49">
        <f t="shared" si="3"/>
        <v>50880</v>
      </c>
      <c r="I15" s="49"/>
      <c r="J15" s="39" t="s">
        <v>36</v>
      </c>
    </row>
    <row r="16" spans="1:9" ht="15">
      <c r="A16" s="47" t="s">
        <v>16</v>
      </c>
      <c r="B16" s="48">
        <v>300</v>
      </c>
      <c r="C16" s="48">
        <f t="shared" si="1"/>
        <v>2400</v>
      </c>
      <c r="D16" s="48">
        <v>300</v>
      </c>
      <c r="E16" s="48">
        <f t="shared" si="2"/>
        <v>1800</v>
      </c>
      <c r="F16" s="48">
        <f t="shared" si="0"/>
        <v>4200</v>
      </c>
      <c r="G16" s="48">
        <v>21.2</v>
      </c>
      <c r="H16" s="49">
        <f t="shared" si="3"/>
        <v>89040</v>
      </c>
      <c r="I16" s="49"/>
    </row>
    <row r="17" spans="1:10" ht="15">
      <c r="A17" s="47" t="s">
        <v>17</v>
      </c>
      <c r="B17" s="48">
        <v>300</v>
      </c>
      <c r="C17" s="48">
        <f t="shared" si="1"/>
        <v>2400</v>
      </c>
      <c r="D17" s="48">
        <v>300</v>
      </c>
      <c r="E17" s="48">
        <f t="shared" si="2"/>
        <v>1800</v>
      </c>
      <c r="F17" s="48">
        <f t="shared" si="0"/>
        <v>4200</v>
      </c>
      <c r="G17" s="48">
        <v>22.5</v>
      </c>
      <c r="H17" s="49">
        <f t="shared" si="3"/>
        <v>94500</v>
      </c>
      <c r="I17" s="49">
        <f>SUM(H15:H17)</f>
        <v>234420</v>
      </c>
      <c r="J17" s="39" t="s">
        <v>36</v>
      </c>
    </row>
    <row r="18" spans="1:9" ht="15">
      <c r="A18" s="47" t="s">
        <v>18</v>
      </c>
      <c r="B18" s="48">
        <v>300</v>
      </c>
      <c r="C18" s="48">
        <f t="shared" si="1"/>
        <v>2400</v>
      </c>
      <c r="D18" s="48">
        <v>300</v>
      </c>
      <c r="E18" s="48">
        <f t="shared" si="2"/>
        <v>1800</v>
      </c>
      <c r="F18" s="48">
        <f t="shared" si="0"/>
        <v>4200</v>
      </c>
      <c r="G18" s="48">
        <v>22.5</v>
      </c>
      <c r="H18" s="49">
        <f t="shared" si="3"/>
        <v>94500</v>
      </c>
      <c r="I18" s="49"/>
    </row>
    <row r="19" spans="1:9" ht="15">
      <c r="A19" s="47" t="s">
        <v>19</v>
      </c>
      <c r="B19" s="48">
        <v>300</v>
      </c>
      <c r="C19" s="48">
        <f t="shared" si="1"/>
        <v>2400</v>
      </c>
      <c r="D19" s="48">
        <v>300</v>
      </c>
      <c r="E19" s="48">
        <f t="shared" si="2"/>
        <v>1800</v>
      </c>
      <c r="F19" s="48">
        <f t="shared" si="0"/>
        <v>4200</v>
      </c>
      <c r="G19" s="48">
        <v>22.5</v>
      </c>
      <c r="H19" s="49">
        <f t="shared" si="3"/>
        <v>94500</v>
      </c>
      <c r="I19" s="49"/>
    </row>
    <row r="20" spans="1:9" ht="15">
      <c r="A20" s="47" t="s">
        <v>20</v>
      </c>
      <c r="B20" s="48">
        <v>300</v>
      </c>
      <c r="C20" s="48">
        <f t="shared" si="1"/>
        <v>2400</v>
      </c>
      <c r="D20" s="48">
        <v>300</v>
      </c>
      <c r="E20" s="48">
        <f t="shared" si="2"/>
        <v>1800</v>
      </c>
      <c r="F20" s="48">
        <f t="shared" si="0"/>
        <v>4200</v>
      </c>
      <c r="G20" s="48">
        <v>22.5</v>
      </c>
      <c r="H20" s="49">
        <f t="shared" si="3"/>
        <v>94500</v>
      </c>
      <c r="I20" s="49">
        <f>SUM(H18:H20)</f>
        <v>283500</v>
      </c>
    </row>
    <row r="21" spans="1:9" ht="15">
      <c r="A21" s="49" t="s">
        <v>21</v>
      </c>
      <c r="B21" s="47"/>
      <c r="C21" s="48">
        <f>SUM(C9:C20:C20)</f>
        <v>26880</v>
      </c>
      <c r="D21" s="47"/>
      <c r="E21" s="48">
        <f>SUM(E9:E20:E20)</f>
        <v>18360</v>
      </c>
      <c r="F21" s="48">
        <f t="shared" si="0"/>
        <v>45240</v>
      </c>
      <c r="G21" s="47"/>
      <c r="H21" s="49">
        <f>SUM(H9:H20)</f>
        <v>954720</v>
      </c>
      <c r="I21" s="49">
        <f>SUM(I10:I20)</f>
        <v>954720</v>
      </c>
    </row>
    <row r="22" spans="5:6" ht="15">
      <c r="E22" s="51"/>
      <c r="F22" s="51"/>
    </row>
    <row r="23" spans="1:5" ht="14.25" customHeight="1">
      <c r="A23" s="41" t="s">
        <v>2</v>
      </c>
      <c r="B23" s="41"/>
      <c r="C23" s="41"/>
      <c r="D23" s="41"/>
      <c r="E23" s="41"/>
    </row>
    <row r="24" spans="1:5" ht="14.25" customHeight="1">
      <c r="A24" s="41" t="s">
        <v>48</v>
      </c>
      <c r="B24" s="41"/>
      <c r="C24" s="41"/>
      <c r="D24" s="41"/>
      <c r="E24" s="41"/>
    </row>
    <row r="25" ht="10.5" customHeight="1"/>
    <row r="26" spans="1:9" s="45" customFormat="1" ht="30" customHeight="1">
      <c r="A26" s="43" t="s">
        <v>4</v>
      </c>
      <c r="B26" s="43" t="s">
        <v>39</v>
      </c>
      <c r="C26" s="43"/>
      <c r="D26" s="44" t="s">
        <v>40</v>
      </c>
      <c r="E26" s="44"/>
      <c r="F26" s="44" t="s">
        <v>41</v>
      </c>
      <c r="G26" s="44" t="s">
        <v>42</v>
      </c>
      <c r="H26" s="44" t="s">
        <v>43</v>
      </c>
      <c r="I26" s="44" t="s">
        <v>44</v>
      </c>
    </row>
    <row r="27" spans="1:9" s="45" customFormat="1" ht="78.75" customHeight="1">
      <c r="A27" s="43"/>
      <c r="B27" s="44" t="s">
        <v>45</v>
      </c>
      <c r="C27" s="44" t="s">
        <v>49</v>
      </c>
      <c r="D27" s="44" t="s">
        <v>45</v>
      </c>
      <c r="E27" s="44" t="s">
        <v>47</v>
      </c>
      <c r="F27" s="44"/>
      <c r="G27" s="44"/>
      <c r="H27" s="44"/>
      <c r="I27" s="44"/>
    </row>
    <row r="28" spans="1:9" ht="15">
      <c r="A28" s="47" t="s">
        <v>9</v>
      </c>
      <c r="B28" s="48">
        <v>180</v>
      </c>
      <c r="C28" s="48">
        <f>B28*8</f>
        <v>1440</v>
      </c>
      <c r="D28" s="48">
        <v>180</v>
      </c>
      <c r="E28" s="48">
        <f aca="true" t="shared" si="4" ref="E28:E33">D28*6</f>
        <v>1080</v>
      </c>
      <c r="F28" s="48">
        <f aca="true" t="shared" si="5" ref="F28:F40">C28+E28</f>
        <v>2520</v>
      </c>
      <c r="G28" s="48">
        <v>12.47</v>
      </c>
      <c r="H28" s="49">
        <f>F28*G28</f>
        <v>31424.4</v>
      </c>
      <c r="I28" s="50"/>
    </row>
    <row r="29" spans="1:9" ht="15">
      <c r="A29" s="47" t="s">
        <v>10</v>
      </c>
      <c r="B29" s="48">
        <v>180</v>
      </c>
      <c r="C29" s="48">
        <f>B29*8</f>
        <v>1440</v>
      </c>
      <c r="D29" s="48">
        <v>180</v>
      </c>
      <c r="E29" s="48">
        <f t="shared" si="4"/>
        <v>1080</v>
      </c>
      <c r="F29" s="48">
        <f t="shared" si="5"/>
        <v>2520</v>
      </c>
      <c r="G29" s="48">
        <v>12.47</v>
      </c>
      <c r="H29" s="49">
        <f aca="true" t="shared" si="6" ref="H29:H39">F29*G29</f>
        <v>31424.4</v>
      </c>
      <c r="I29" s="49"/>
    </row>
    <row r="30" spans="1:9" ht="15">
      <c r="A30" s="47" t="s">
        <v>11</v>
      </c>
      <c r="B30" s="48">
        <v>300</v>
      </c>
      <c r="C30" s="48">
        <f aca="true" t="shared" si="7" ref="C30:C39">B30*8</f>
        <v>2400</v>
      </c>
      <c r="D30" s="48">
        <v>300</v>
      </c>
      <c r="E30" s="48">
        <f t="shared" si="4"/>
        <v>1800</v>
      </c>
      <c r="F30" s="48">
        <f t="shared" si="5"/>
        <v>4200</v>
      </c>
      <c r="G30" s="48">
        <v>12.47</v>
      </c>
      <c r="H30" s="49">
        <f t="shared" si="6"/>
        <v>52374</v>
      </c>
      <c r="I30" s="49">
        <f>SUM(H28:H30:H30)</f>
        <v>115222.79999999999</v>
      </c>
    </row>
    <row r="31" spans="1:9" ht="15">
      <c r="A31" s="47" t="s">
        <v>12</v>
      </c>
      <c r="B31" s="48">
        <v>300</v>
      </c>
      <c r="C31" s="48">
        <f t="shared" si="7"/>
        <v>2400</v>
      </c>
      <c r="D31" s="48">
        <v>300</v>
      </c>
      <c r="E31" s="48">
        <f t="shared" si="4"/>
        <v>1800</v>
      </c>
      <c r="F31" s="48">
        <f t="shared" si="5"/>
        <v>4200</v>
      </c>
      <c r="G31" s="48">
        <v>12.47</v>
      </c>
      <c r="H31" s="49">
        <f t="shared" si="6"/>
        <v>52374</v>
      </c>
      <c r="I31" s="49"/>
    </row>
    <row r="32" spans="1:9" ht="15">
      <c r="A32" s="47" t="s">
        <v>13</v>
      </c>
      <c r="B32" s="48">
        <v>300</v>
      </c>
      <c r="C32" s="48">
        <f t="shared" si="7"/>
        <v>2400</v>
      </c>
      <c r="D32" s="48">
        <v>300</v>
      </c>
      <c r="E32" s="48">
        <f t="shared" si="4"/>
        <v>1800</v>
      </c>
      <c r="F32" s="48">
        <f t="shared" si="5"/>
        <v>4200</v>
      </c>
      <c r="G32" s="48">
        <v>12.47</v>
      </c>
      <c r="H32" s="49">
        <f t="shared" si="6"/>
        <v>52374</v>
      </c>
      <c r="I32" s="49"/>
    </row>
    <row r="33" spans="1:9" ht="15">
      <c r="A33" s="47" t="s">
        <v>14</v>
      </c>
      <c r="B33" s="48">
        <v>300</v>
      </c>
      <c r="C33" s="48">
        <f t="shared" si="7"/>
        <v>2400</v>
      </c>
      <c r="D33" s="48">
        <v>300</v>
      </c>
      <c r="E33" s="48">
        <f t="shared" si="4"/>
        <v>1800</v>
      </c>
      <c r="F33" s="48">
        <f t="shared" si="5"/>
        <v>4200</v>
      </c>
      <c r="G33" s="48">
        <v>12.47</v>
      </c>
      <c r="H33" s="49">
        <f t="shared" si="6"/>
        <v>52374</v>
      </c>
      <c r="I33" s="49">
        <f>SUM(H31:H33)</f>
        <v>157122</v>
      </c>
    </row>
    <row r="34" spans="1:10" ht="15">
      <c r="A34" s="47" t="s">
        <v>15</v>
      </c>
      <c r="B34" s="48">
        <v>300</v>
      </c>
      <c r="C34" s="48">
        <f t="shared" si="7"/>
        <v>2400</v>
      </c>
      <c r="D34" s="48">
        <v>300</v>
      </c>
      <c r="E34" s="48"/>
      <c r="F34" s="48">
        <f t="shared" si="5"/>
        <v>2400</v>
      </c>
      <c r="G34" s="48">
        <v>13.22</v>
      </c>
      <c r="H34" s="49">
        <f t="shared" si="6"/>
        <v>31728</v>
      </c>
      <c r="I34" s="49"/>
      <c r="J34" s="39" t="s">
        <v>36</v>
      </c>
    </row>
    <row r="35" spans="1:9" ht="15">
      <c r="A35" s="47" t="s">
        <v>16</v>
      </c>
      <c r="B35" s="48">
        <v>300</v>
      </c>
      <c r="C35" s="48">
        <f t="shared" si="7"/>
        <v>2400</v>
      </c>
      <c r="D35" s="48">
        <v>300</v>
      </c>
      <c r="E35" s="48">
        <f>D35*6</f>
        <v>1800</v>
      </c>
      <c r="F35" s="48">
        <f t="shared" si="5"/>
        <v>4200</v>
      </c>
      <c r="G35" s="48">
        <v>13.22</v>
      </c>
      <c r="H35" s="49">
        <f t="shared" si="6"/>
        <v>55524</v>
      </c>
      <c r="I35" s="49"/>
    </row>
    <row r="36" spans="1:10" ht="15">
      <c r="A36" s="47" t="s">
        <v>17</v>
      </c>
      <c r="B36" s="48">
        <v>300</v>
      </c>
      <c r="C36" s="48">
        <f t="shared" si="7"/>
        <v>2400</v>
      </c>
      <c r="D36" s="48">
        <v>300</v>
      </c>
      <c r="E36" s="48">
        <f>D36*6</f>
        <v>1800</v>
      </c>
      <c r="F36" s="48">
        <f t="shared" si="5"/>
        <v>4200</v>
      </c>
      <c r="G36" s="48">
        <v>14</v>
      </c>
      <c r="H36" s="49">
        <f t="shared" si="6"/>
        <v>58800</v>
      </c>
      <c r="I36" s="49">
        <f>SUM(H34:H36)</f>
        <v>146052</v>
      </c>
      <c r="J36" s="39" t="s">
        <v>36</v>
      </c>
    </row>
    <row r="37" spans="1:9" ht="15">
      <c r="A37" s="47" t="s">
        <v>18</v>
      </c>
      <c r="B37" s="48">
        <v>300</v>
      </c>
      <c r="C37" s="48">
        <f t="shared" si="7"/>
        <v>2400</v>
      </c>
      <c r="D37" s="48">
        <v>300</v>
      </c>
      <c r="E37" s="48">
        <f>D37*6</f>
        <v>1800</v>
      </c>
      <c r="F37" s="48">
        <f t="shared" si="5"/>
        <v>4200</v>
      </c>
      <c r="G37" s="48">
        <v>14</v>
      </c>
      <c r="H37" s="49">
        <f t="shared" si="6"/>
        <v>58800</v>
      </c>
      <c r="I37" s="49"/>
    </row>
    <row r="38" spans="1:9" ht="15">
      <c r="A38" s="47" t="s">
        <v>19</v>
      </c>
      <c r="B38" s="48">
        <v>300</v>
      </c>
      <c r="C38" s="48">
        <f t="shared" si="7"/>
        <v>2400</v>
      </c>
      <c r="D38" s="48">
        <v>300</v>
      </c>
      <c r="E38" s="48">
        <f>D38*6</f>
        <v>1800</v>
      </c>
      <c r="F38" s="48">
        <f t="shared" si="5"/>
        <v>4200</v>
      </c>
      <c r="G38" s="48">
        <v>14</v>
      </c>
      <c r="H38" s="49">
        <f t="shared" si="6"/>
        <v>58800</v>
      </c>
      <c r="I38" s="49"/>
    </row>
    <row r="39" spans="1:9" ht="15">
      <c r="A39" s="47" t="s">
        <v>20</v>
      </c>
      <c r="B39" s="48">
        <v>300</v>
      </c>
      <c r="C39" s="48">
        <f t="shared" si="7"/>
        <v>2400</v>
      </c>
      <c r="D39" s="48">
        <v>300</v>
      </c>
      <c r="E39" s="48">
        <f>D39*6</f>
        <v>1800</v>
      </c>
      <c r="F39" s="48">
        <f t="shared" si="5"/>
        <v>4200</v>
      </c>
      <c r="G39" s="48">
        <v>14</v>
      </c>
      <c r="H39" s="49">
        <f t="shared" si="6"/>
        <v>58800</v>
      </c>
      <c r="I39" s="49">
        <f>SUM(H37:H39)</f>
        <v>176400</v>
      </c>
    </row>
    <row r="40" spans="1:9" ht="15">
      <c r="A40" s="49" t="s">
        <v>21</v>
      </c>
      <c r="B40" s="47"/>
      <c r="C40" s="48">
        <f>SUM(C28:C39)</f>
        <v>26880</v>
      </c>
      <c r="D40" s="47"/>
      <c r="E40" s="48">
        <f>SUM(E28:E39)</f>
        <v>18360</v>
      </c>
      <c r="F40" s="48">
        <f t="shared" si="5"/>
        <v>45240</v>
      </c>
      <c r="G40" s="47"/>
      <c r="H40" s="49">
        <f>SUM(H28:H39)</f>
        <v>594796.8</v>
      </c>
      <c r="I40" s="49">
        <f>SUM(I29:I39)</f>
        <v>594796.8</v>
      </c>
    </row>
    <row r="43" ht="15">
      <c r="A43" s="1" t="s">
        <v>22</v>
      </c>
    </row>
  </sheetData>
  <sheetProtection selectLockedCells="1" selectUnlockedCells="1"/>
  <mergeCells count="20">
    <mergeCell ref="G1:H1"/>
    <mergeCell ref="A4:E4"/>
    <mergeCell ref="A5:E5"/>
    <mergeCell ref="A6:E6"/>
    <mergeCell ref="A7:A8"/>
    <mergeCell ref="B7:C7"/>
    <mergeCell ref="D7:E7"/>
    <mergeCell ref="F7:F8"/>
    <mergeCell ref="G7:G8"/>
    <mergeCell ref="H7:H8"/>
    <mergeCell ref="I7:I8"/>
    <mergeCell ref="A23:E23"/>
    <mergeCell ref="A24:E24"/>
    <mergeCell ref="A26:A27"/>
    <mergeCell ref="B26:C26"/>
    <mergeCell ref="D26:E26"/>
    <mergeCell ref="F26:F27"/>
    <mergeCell ref="G26:G27"/>
    <mergeCell ref="H26:H27"/>
    <mergeCell ref="I26:I27"/>
  </mergeCells>
  <printOptions/>
  <pageMargins left="0.5902777777777778" right="0.22013888888888888" top="0.2298611111111111" bottom="0.20972222222222223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F24"/>
  <sheetViews>
    <sheetView workbookViewId="0" topLeftCell="A1">
      <selection activeCell="A24" sqref="A24"/>
    </sheetView>
  </sheetViews>
  <sheetFormatPr defaultColWidth="9.140625" defaultRowHeight="23.25" customHeight="1"/>
  <cols>
    <col min="1" max="1" width="13.28125" style="1" customWidth="1"/>
    <col min="2" max="2" width="12.7109375" style="1" customWidth="1"/>
    <col min="3" max="3" width="14.00390625" style="1" customWidth="1"/>
    <col min="4" max="4" width="14.421875" style="1" customWidth="1"/>
    <col min="5" max="5" width="15.421875" style="1" customWidth="1"/>
    <col min="6" max="6" width="10.421875" style="1" customWidth="1"/>
    <col min="7" max="7" width="18.00390625" style="1" customWidth="1"/>
    <col min="8" max="8" width="11.57421875" style="1" customWidth="1"/>
    <col min="9" max="9" width="10.57421875" style="1" customWidth="1"/>
    <col min="10" max="10" width="9.57421875" style="1" customWidth="1"/>
    <col min="11" max="16384" width="9.140625" style="1" customWidth="1"/>
  </cols>
  <sheetData>
    <row r="1" spans="4:6" ht="15">
      <c r="D1" s="2" t="s">
        <v>50</v>
      </c>
      <c r="F1" s="2"/>
    </row>
    <row r="2" ht="15">
      <c r="D2" s="1" t="s">
        <v>1</v>
      </c>
    </row>
    <row r="4" spans="1:6" ht="15" customHeight="1">
      <c r="A4" s="3" t="s">
        <v>2</v>
      </c>
      <c r="B4" s="3"/>
      <c r="C4" s="3"/>
      <c r="D4" s="3"/>
      <c r="E4" s="3"/>
      <c r="F4" s="52"/>
    </row>
    <row r="5" spans="1:5" ht="15" customHeight="1">
      <c r="A5" s="3" t="s">
        <v>51</v>
      </c>
      <c r="B5" s="3"/>
      <c r="C5" s="3"/>
      <c r="D5" s="3"/>
      <c r="E5" s="3"/>
    </row>
    <row r="6" spans="1:5" ht="15">
      <c r="A6" s="53"/>
      <c r="B6" s="54"/>
      <c r="C6" s="54"/>
      <c r="D6" s="54"/>
      <c r="E6" s="54"/>
    </row>
    <row r="7" spans="1:5" ht="15">
      <c r="A7" s="53"/>
      <c r="B7" s="54"/>
      <c r="C7" s="54"/>
      <c r="D7" s="54"/>
      <c r="E7" s="54"/>
    </row>
    <row r="8" spans="1:5" s="18" customFormat="1" ht="53.25" customHeight="1">
      <c r="A8" s="29" t="s">
        <v>4</v>
      </c>
      <c r="B8" s="55" t="s">
        <v>33</v>
      </c>
      <c r="C8" s="16" t="s">
        <v>5</v>
      </c>
      <c r="D8" s="16" t="s">
        <v>7</v>
      </c>
      <c r="E8" s="16" t="s">
        <v>8</v>
      </c>
    </row>
    <row r="9" spans="1:5" ht="15">
      <c r="A9" s="7" t="s">
        <v>9</v>
      </c>
      <c r="B9" s="4">
        <v>1.72</v>
      </c>
      <c r="C9" s="7">
        <v>7285</v>
      </c>
      <c r="D9" s="7">
        <f aca="true" t="shared" si="0" ref="D9:D20">B9*C9</f>
        <v>12530.199999999999</v>
      </c>
      <c r="E9" s="7"/>
    </row>
    <row r="10" spans="1:5" ht="15">
      <c r="A10" s="7" t="s">
        <v>10</v>
      </c>
      <c r="B10" s="4">
        <v>1.72</v>
      </c>
      <c r="C10" s="7">
        <v>7285</v>
      </c>
      <c r="D10" s="7">
        <f t="shared" si="0"/>
        <v>12530.199999999999</v>
      </c>
      <c r="E10" s="7"/>
    </row>
    <row r="11" spans="1:5" ht="15.75">
      <c r="A11" s="7" t="s">
        <v>11</v>
      </c>
      <c r="B11" s="4">
        <v>1.72</v>
      </c>
      <c r="C11" s="7">
        <v>13278</v>
      </c>
      <c r="D11" s="7">
        <f t="shared" si="0"/>
        <v>22838.16</v>
      </c>
      <c r="E11" s="8">
        <f>SUM(D9:D11)</f>
        <v>47898.56</v>
      </c>
    </row>
    <row r="12" spans="1:5" ht="15.75">
      <c r="A12" s="7" t="s">
        <v>12</v>
      </c>
      <c r="B12" s="4">
        <v>1.72</v>
      </c>
      <c r="C12" s="7">
        <v>13278</v>
      </c>
      <c r="D12" s="7">
        <f t="shared" si="0"/>
        <v>22838.16</v>
      </c>
      <c r="E12" s="8"/>
    </row>
    <row r="13" spans="1:5" ht="15.75">
      <c r="A13" s="7" t="s">
        <v>13</v>
      </c>
      <c r="B13" s="4">
        <v>1.72</v>
      </c>
      <c r="C13" s="7">
        <v>13278</v>
      </c>
      <c r="D13" s="7">
        <f t="shared" si="0"/>
        <v>22838.16</v>
      </c>
      <c r="E13" s="8"/>
    </row>
    <row r="14" spans="1:5" ht="15.75">
      <c r="A14" s="7" t="s">
        <v>14</v>
      </c>
      <c r="B14" s="4">
        <v>1.72</v>
      </c>
      <c r="C14" s="7">
        <v>13278</v>
      </c>
      <c r="D14" s="7">
        <f t="shared" si="0"/>
        <v>22838.16</v>
      </c>
      <c r="E14" s="8">
        <f>SUM(D12:D14)</f>
        <v>68514.48</v>
      </c>
    </row>
    <row r="15" spans="1:5" ht="15.75">
      <c r="A15" s="7" t="s">
        <v>15</v>
      </c>
      <c r="B15" s="4">
        <v>1.72</v>
      </c>
      <c r="C15" s="7">
        <v>13278</v>
      </c>
      <c r="D15" s="7">
        <f t="shared" si="0"/>
        <v>22838.16</v>
      </c>
      <c r="E15" s="8"/>
    </row>
    <row r="16" spans="1:5" ht="15.75">
      <c r="A16" s="7" t="s">
        <v>16</v>
      </c>
      <c r="B16" s="4">
        <v>1.72</v>
      </c>
      <c r="C16" s="7">
        <v>13278</v>
      </c>
      <c r="D16" s="7">
        <f t="shared" si="0"/>
        <v>22838.16</v>
      </c>
      <c r="E16" s="8"/>
    </row>
    <row r="17" spans="1:5" ht="15.75">
      <c r="A17" s="7" t="s">
        <v>17</v>
      </c>
      <c r="B17" s="4">
        <v>1.72</v>
      </c>
      <c r="C17" s="7">
        <v>13278</v>
      </c>
      <c r="D17" s="7">
        <f t="shared" si="0"/>
        <v>22838.16</v>
      </c>
      <c r="E17" s="8">
        <f>SUM(D15:D17)</f>
        <v>68514.48</v>
      </c>
    </row>
    <row r="18" spans="1:5" ht="15.75">
      <c r="A18" s="7" t="s">
        <v>18</v>
      </c>
      <c r="B18" s="4">
        <v>1.72</v>
      </c>
      <c r="C18" s="7">
        <v>13278</v>
      </c>
      <c r="D18" s="7">
        <f t="shared" si="0"/>
        <v>22838.16</v>
      </c>
      <c r="E18" s="8"/>
    </row>
    <row r="19" spans="1:5" ht="15.75">
      <c r="A19" s="7" t="s">
        <v>19</v>
      </c>
      <c r="B19" s="4">
        <v>1.72</v>
      </c>
      <c r="C19" s="7">
        <v>13278</v>
      </c>
      <c r="D19" s="7">
        <f t="shared" si="0"/>
        <v>22838.16</v>
      </c>
      <c r="E19" s="8"/>
    </row>
    <row r="20" spans="1:5" ht="15.75">
      <c r="A20" s="7" t="s">
        <v>20</v>
      </c>
      <c r="B20" s="4">
        <v>1.72</v>
      </c>
      <c r="C20" s="7">
        <v>13278</v>
      </c>
      <c r="D20" s="7">
        <f t="shared" si="0"/>
        <v>22838.16</v>
      </c>
      <c r="E20" s="8">
        <f>SUM(D18:D20)</f>
        <v>68514.48</v>
      </c>
    </row>
    <row r="21" spans="1:5" ht="23.25" customHeight="1">
      <c r="A21" s="25" t="s">
        <v>52</v>
      </c>
      <c r="B21" s="8"/>
      <c r="C21" s="8"/>
      <c r="D21" s="8">
        <f>SUM(D9:D20)</f>
        <v>253442.00000000003</v>
      </c>
      <c r="E21" s="8">
        <f>SUM(E9:E20)</f>
        <v>253442</v>
      </c>
    </row>
    <row r="22" spans="1:4" ht="15">
      <c r="A22" s="9"/>
      <c r="B22" s="9"/>
      <c r="C22" s="9"/>
      <c r="D22" s="9"/>
    </row>
    <row r="23" ht="15"/>
    <row r="24" ht="15">
      <c r="A24" s="1" t="s">
        <v>22</v>
      </c>
    </row>
  </sheetData>
  <sheetProtection selectLockedCells="1" selectUnlockedCells="1"/>
  <mergeCells count="2">
    <mergeCell ref="A4:E4"/>
    <mergeCell ref="A5:E5"/>
  </mergeCells>
  <printOptions/>
  <pageMargins left="1.3097222222222222" right="0.2" top="0.49027777777777776" bottom="0.5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J24"/>
  <sheetViews>
    <sheetView workbookViewId="0" topLeftCell="A1">
      <selection activeCell="A24" sqref="A24"/>
    </sheetView>
  </sheetViews>
  <sheetFormatPr defaultColWidth="9.140625" defaultRowHeight="12.75"/>
  <cols>
    <col min="1" max="1" width="13.28125" style="1" customWidth="1"/>
    <col min="2" max="2" width="12.8515625" style="1" customWidth="1"/>
    <col min="3" max="3" width="11.28125" style="1" customWidth="1"/>
    <col min="4" max="4" width="13.140625" style="1" customWidth="1"/>
    <col min="5" max="5" width="13.57421875" style="1" customWidth="1"/>
    <col min="6" max="7" width="15.7109375" style="1" customWidth="1"/>
    <col min="8" max="8" width="16.8515625" style="1" customWidth="1"/>
    <col min="9" max="9" width="16.7109375" style="1" customWidth="1"/>
    <col min="10" max="10" width="18.00390625" style="1" customWidth="1"/>
    <col min="11" max="11" width="11.57421875" style="1" customWidth="1"/>
    <col min="12" max="12" width="10.57421875" style="1" customWidth="1"/>
    <col min="13" max="13" width="9.57421875" style="1" customWidth="1"/>
    <col min="14" max="16384" width="9.140625" style="1" customWidth="1"/>
  </cols>
  <sheetData>
    <row r="1" spans="4:6" ht="15">
      <c r="D1" s="2" t="s">
        <v>53</v>
      </c>
      <c r="F1" s="2"/>
    </row>
    <row r="2" ht="15">
      <c r="D2" s="1" t="s">
        <v>1</v>
      </c>
    </row>
    <row r="3" ht="30" customHeight="1"/>
    <row r="4" spans="1:5" ht="15" customHeight="1">
      <c r="A4" s="3" t="s">
        <v>2</v>
      </c>
      <c r="B4" s="3"/>
      <c r="C4" s="3"/>
      <c r="D4" s="3"/>
      <c r="E4" s="3"/>
    </row>
    <row r="5" spans="1:5" ht="15" customHeight="1">
      <c r="A5" s="3" t="s">
        <v>54</v>
      </c>
      <c r="B5" s="3"/>
      <c r="C5" s="3"/>
      <c r="D5" s="3"/>
      <c r="E5" s="3"/>
    </row>
    <row r="6" spans="1:10" ht="15">
      <c r="A6" s="3"/>
      <c r="B6" s="3"/>
      <c r="C6" s="3"/>
      <c r="D6" s="3"/>
      <c r="E6" s="3"/>
      <c r="F6" s="56"/>
      <c r="G6" s="56"/>
      <c r="H6" s="56"/>
      <c r="I6" s="56"/>
      <c r="J6" s="9"/>
    </row>
    <row r="7" spans="1:10" s="18" customFormat="1" ht="56.25" customHeight="1">
      <c r="A7" s="29" t="s">
        <v>4</v>
      </c>
      <c r="B7" s="16" t="s">
        <v>45</v>
      </c>
      <c r="C7" s="16" t="s">
        <v>55</v>
      </c>
      <c r="D7" s="16" t="s">
        <v>7</v>
      </c>
      <c r="E7" s="16" t="s">
        <v>8</v>
      </c>
      <c r="J7" s="57"/>
    </row>
    <row r="8" spans="1:10" ht="18.75" customHeight="1">
      <c r="A8" s="7" t="s">
        <v>9</v>
      </c>
      <c r="B8" s="7"/>
      <c r="C8" s="4">
        <v>20</v>
      </c>
      <c r="D8" s="22">
        <f aca="true" t="shared" si="0" ref="D8:D19">C8*B8</f>
        <v>0</v>
      </c>
      <c r="E8" s="7"/>
      <c r="J8" s="9"/>
    </row>
    <row r="9" spans="1:10" ht="18.75" customHeight="1">
      <c r="A9" s="7" t="s">
        <v>10</v>
      </c>
      <c r="B9" s="7"/>
      <c r="C9" s="4">
        <v>20</v>
      </c>
      <c r="D9" s="22">
        <f t="shared" si="0"/>
        <v>0</v>
      </c>
      <c r="E9" s="7"/>
      <c r="J9" s="9"/>
    </row>
    <row r="10" spans="1:10" ht="18.75" customHeight="1">
      <c r="A10" s="7" t="s">
        <v>11</v>
      </c>
      <c r="B10" s="7">
        <v>60</v>
      </c>
      <c r="C10" s="4">
        <v>20</v>
      </c>
      <c r="D10" s="22">
        <f t="shared" si="0"/>
        <v>1200</v>
      </c>
      <c r="E10" s="8">
        <f>SUM(D8:D10)</f>
        <v>1200</v>
      </c>
      <c r="J10" s="9"/>
    </row>
    <row r="11" spans="1:10" ht="18.75" customHeight="1">
      <c r="A11" s="7" t="s">
        <v>12</v>
      </c>
      <c r="B11" s="7">
        <v>60</v>
      </c>
      <c r="C11" s="4">
        <v>20</v>
      </c>
      <c r="D11" s="22">
        <f t="shared" si="0"/>
        <v>1200</v>
      </c>
      <c r="E11" s="7"/>
      <c r="J11" s="9"/>
    </row>
    <row r="12" spans="1:10" ht="18.75" customHeight="1">
      <c r="A12" s="7" t="s">
        <v>13</v>
      </c>
      <c r="B12" s="7">
        <v>60</v>
      </c>
      <c r="C12" s="4">
        <v>20</v>
      </c>
      <c r="D12" s="22">
        <f t="shared" si="0"/>
        <v>1200</v>
      </c>
      <c r="E12" s="8"/>
      <c r="J12" s="9"/>
    </row>
    <row r="13" spans="1:10" ht="18.75" customHeight="1">
      <c r="A13" s="7" t="s">
        <v>14</v>
      </c>
      <c r="B13" s="7">
        <v>120</v>
      </c>
      <c r="C13" s="4">
        <v>20</v>
      </c>
      <c r="D13" s="22">
        <f t="shared" si="0"/>
        <v>2400</v>
      </c>
      <c r="E13" s="8">
        <f>SUM(D11:D13)</f>
        <v>4800</v>
      </c>
      <c r="J13" s="9"/>
    </row>
    <row r="14" spans="1:10" ht="18.75" customHeight="1">
      <c r="A14" s="7" t="s">
        <v>15</v>
      </c>
      <c r="B14" s="7">
        <v>120</v>
      </c>
      <c r="C14" s="4">
        <v>20</v>
      </c>
      <c r="D14" s="22">
        <f t="shared" si="0"/>
        <v>2400</v>
      </c>
      <c r="E14" s="8"/>
      <c r="G14" s="9"/>
      <c r="H14" s="6"/>
      <c r="I14" s="9"/>
      <c r="J14" s="9"/>
    </row>
    <row r="15" spans="1:10" ht="18.75" customHeight="1">
      <c r="A15" s="7" t="s">
        <v>16</v>
      </c>
      <c r="B15" s="7">
        <v>120</v>
      </c>
      <c r="C15" s="4">
        <v>20</v>
      </c>
      <c r="D15" s="22">
        <f t="shared" si="0"/>
        <v>2400</v>
      </c>
      <c r="E15" s="8"/>
      <c r="F15" s="9"/>
      <c r="G15" s="9"/>
      <c r="H15" s="6"/>
      <c r="I15" s="9"/>
      <c r="J15" s="9"/>
    </row>
    <row r="16" spans="1:10" ht="18.75" customHeight="1">
      <c r="A16" s="7" t="s">
        <v>17</v>
      </c>
      <c r="B16" s="7">
        <v>180</v>
      </c>
      <c r="C16" s="4">
        <v>20</v>
      </c>
      <c r="D16" s="22">
        <f t="shared" si="0"/>
        <v>3600</v>
      </c>
      <c r="E16" s="8">
        <f>SUM(D14:D16)</f>
        <v>8400</v>
      </c>
      <c r="G16" s="9"/>
      <c r="H16" s="6"/>
      <c r="I16" s="9"/>
      <c r="J16" s="9"/>
    </row>
    <row r="17" spans="1:10" ht="18.75" customHeight="1">
      <c r="A17" s="7" t="s">
        <v>18</v>
      </c>
      <c r="B17" s="7">
        <v>180</v>
      </c>
      <c r="C17" s="4">
        <v>20</v>
      </c>
      <c r="D17" s="22">
        <f t="shared" si="0"/>
        <v>3600</v>
      </c>
      <c r="E17" s="8"/>
      <c r="F17" s="9"/>
      <c r="G17" s="9"/>
      <c r="H17" s="6"/>
      <c r="I17" s="9"/>
      <c r="J17" s="9"/>
    </row>
    <row r="18" spans="1:10" ht="18.75" customHeight="1">
      <c r="A18" s="7" t="s">
        <v>19</v>
      </c>
      <c r="B18" s="7">
        <v>180</v>
      </c>
      <c r="C18" s="4">
        <v>20</v>
      </c>
      <c r="D18" s="22">
        <f t="shared" si="0"/>
        <v>3600</v>
      </c>
      <c r="E18" s="8"/>
      <c r="F18" s="9"/>
      <c r="G18" s="9"/>
      <c r="H18" s="6"/>
      <c r="I18" s="9"/>
      <c r="J18" s="9"/>
    </row>
    <row r="19" spans="1:10" ht="18.75" customHeight="1">
      <c r="A19" s="7" t="s">
        <v>20</v>
      </c>
      <c r="B19" s="7">
        <v>180</v>
      </c>
      <c r="C19" s="4">
        <v>20</v>
      </c>
      <c r="D19" s="22">
        <f t="shared" si="0"/>
        <v>3600</v>
      </c>
      <c r="E19" s="8">
        <f>SUM(D17:D19)</f>
        <v>10800</v>
      </c>
      <c r="F19" s="9"/>
      <c r="G19" s="9"/>
      <c r="H19" s="6"/>
      <c r="I19" s="9"/>
      <c r="J19" s="9"/>
    </row>
    <row r="20" spans="1:10" ht="18.75" customHeight="1">
      <c r="A20" s="25" t="s">
        <v>21</v>
      </c>
      <c r="B20" s="8"/>
      <c r="C20" s="8"/>
      <c r="D20" s="8">
        <f>SUM(D8:D19)</f>
        <v>25200</v>
      </c>
      <c r="E20" s="8">
        <f>SUM(E8:E19)</f>
        <v>25200</v>
      </c>
      <c r="F20" s="36"/>
      <c r="G20" s="36"/>
      <c r="H20" s="58"/>
      <c r="I20" s="58"/>
      <c r="J20" s="58"/>
    </row>
    <row r="21" spans="6:10" ht="15">
      <c r="F21" s="9"/>
      <c r="G21" s="9"/>
      <c r="H21" s="9"/>
      <c r="I21" s="9"/>
      <c r="J21" s="9"/>
    </row>
    <row r="24" ht="15">
      <c r="A24" s="1" t="s">
        <v>22</v>
      </c>
    </row>
  </sheetData>
  <sheetProtection selectLockedCells="1" selectUnlockedCells="1"/>
  <mergeCells count="4">
    <mergeCell ref="A4:E4"/>
    <mergeCell ref="A5:E5"/>
    <mergeCell ref="A6:E6"/>
    <mergeCell ref="F6:I6"/>
  </mergeCells>
  <printOptions/>
  <pageMargins left="1.1902777777777778" right="0.2902777777777778" top="0.6298611111111111" bottom="0.98402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2"/>
  </sheetPr>
  <dimension ref="A1:L23"/>
  <sheetViews>
    <sheetView workbookViewId="0" topLeftCell="A1">
      <selection activeCell="A23" sqref="A23"/>
    </sheetView>
  </sheetViews>
  <sheetFormatPr defaultColWidth="9.140625" defaultRowHeight="20.25" customHeight="1"/>
  <cols>
    <col min="1" max="1" width="11.8515625" style="1" customWidth="1"/>
    <col min="2" max="2" width="12.140625" style="1" customWidth="1"/>
    <col min="3" max="3" width="10.421875" style="1" customWidth="1"/>
    <col min="4" max="4" width="11.28125" style="1" customWidth="1"/>
    <col min="5" max="5" width="10.421875" style="1" customWidth="1"/>
    <col min="6" max="7" width="14.421875" style="1" customWidth="1"/>
    <col min="8" max="8" width="9.7109375" style="1" customWidth="1"/>
    <col min="9" max="9" width="15.7109375" style="1" customWidth="1"/>
    <col min="10" max="10" width="16.8515625" style="1" customWidth="1"/>
    <col min="11" max="11" width="16.7109375" style="1" customWidth="1"/>
    <col min="12" max="12" width="18.00390625" style="1" customWidth="1"/>
    <col min="13" max="13" width="11.57421875" style="1" customWidth="1"/>
    <col min="14" max="14" width="10.57421875" style="1" customWidth="1"/>
    <col min="15" max="15" width="9.57421875" style="1" customWidth="1"/>
    <col min="16" max="16384" width="9.140625" style="1" customWidth="1"/>
  </cols>
  <sheetData>
    <row r="1" spans="6:8" ht="15">
      <c r="F1" s="2" t="s">
        <v>56</v>
      </c>
      <c r="H1" s="2"/>
    </row>
    <row r="2" ht="15">
      <c r="F2" s="1" t="s">
        <v>1</v>
      </c>
    </row>
    <row r="4" spans="1:7" ht="15" customHeight="1">
      <c r="A4" s="3" t="s">
        <v>2</v>
      </c>
      <c r="B4" s="3"/>
      <c r="C4" s="3"/>
      <c r="D4" s="3"/>
      <c r="E4" s="3"/>
      <c r="F4" s="3"/>
      <c r="G4" s="3"/>
    </row>
    <row r="5" spans="1:7" ht="15" customHeight="1">
      <c r="A5" s="3" t="s">
        <v>57</v>
      </c>
      <c r="B5" s="3"/>
      <c r="C5" s="3"/>
      <c r="D5" s="3"/>
      <c r="E5" s="3"/>
      <c r="F5" s="3"/>
      <c r="G5" s="3"/>
    </row>
    <row r="6" spans="1:12" ht="15">
      <c r="A6" s="3"/>
      <c r="B6" s="3"/>
      <c r="C6" s="3"/>
      <c r="D6" s="3"/>
      <c r="E6" s="3"/>
      <c r="F6" s="3"/>
      <c r="G6" s="3"/>
      <c r="H6" s="56"/>
      <c r="I6" s="56"/>
      <c r="J6" s="56"/>
      <c r="K6" s="56"/>
      <c r="L6" s="9"/>
    </row>
    <row r="7" spans="1:12" s="18" customFormat="1" ht="45">
      <c r="A7" s="29" t="s">
        <v>4</v>
      </c>
      <c r="B7" s="16" t="s">
        <v>5</v>
      </c>
      <c r="C7" s="16" t="s">
        <v>55</v>
      </c>
      <c r="D7" s="16" t="s">
        <v>5</v>
      </c>
      <c r="E7" s="16" t="s">
        <v>55</v>
      </c>
      <c r="F7" s="16" t="s">
        <v>7</v>
      </c>
      <c r="G7" s="16" t="s">
        <v>8</v>
      </c>
      <c r="L7" s="57"/>
    </row>
    <row r="8" spans="1:12" ht="17.25" customHeight="1">
      <c r="A8" s="7" t="s">
        <v>9</v>
      </c>
      <c r="B8" s="7">
        <v>7285</v>
      </c>
      <c r="C8" s="4">
        <v>4</v>
      </c>
      <c r="D8" s="4"/>
      <c r="E8" s="4"/>
      <c r="F8" s="22">
        <f>B8*C8+D8*E8</f>
        <v>29140</v>
      </c>
      <c r="G8" s="7"/>
      <c r="L8" s="9"/>
    </row>
    <row r="9" spans="1:12" ht="17.25" customHeight="1">
      <c r="A9" s="7" t="s">
        <v>10</v>
      </c>
      <c r="B9" s="7">
        <v>9822</v>
      </c>
      <c r="C9" s="4">
        <v>4</v>
      </c>
      <c r="D9" s="4">
        <v>3456</v>
      </c>
      <c r="E9" s="4">
        <v>6</v>
      </c>
      <c r="F9" s="22">
        <f aca="true" t="shared" si="0" ref="F9:F19">B9*C9+D9*E9</f>
        <v>60024</v>
      </c>
      <c r="G9" s="7"/>
      <c r="L9" s="9"/>
    </row>
    <row r="10" spans="1:12" ht="17.25" customHeight="1">
      <c r="A10" s="7" t="s">
        <v>11</v>
      </c>
      <c r="B10" s="7">
        <v>9822</v>
      </c>
      <c r="C10" s="4">
        <v>4</v>
      </c>
      <c r="D10" s="4">
        <v>3456</v>
      </c>
      <c r="E10" s="4">
        <v>6</v>
      </c>
      <c r="F10" s="22">
        <f t="shared" si="0"/>
        <v>60024</v>
      </c>
      <c r="G10" s="8">
        <f>SUM(F8:F10)</f>
        <v>149188</v>
      </c>
      <c r="L10" s="9"/>
    </row>
    <row r="11" spans="1:12" ht="17.25" customHeight="1">
      <c r="A11" s="7" t="s">
        <v>12</v>
      </c>
      <c r="B11" s="7">
        <v>9822</v>
      </c>
      <c r="C11" s="4">
        <v>4</v>
      </c>
      <c r="D11" s="4">
        <v>3456</v>
      </c>
      <c r="E11" s="4">
        <v>6</v>
      </c>
      <c r="F11" s="22">
        <f t="shared" si="0"/>
        <v>60024</v>
      </c>
      <c r="G11" s="7"/>
      <c r="L11" s="9"/>
    </row>
    <row r="12" spans="1:12" ht="17.25" customHeight="1">
      <c r="A12" s="7" t="s">
        <v>13</v>
      </c>
      <c r="B12" s="7">
        <v>9822</v>
      </c>
      <c r="C12" s="4">
        <v>4</v>
      </c>
      <c r="D12" s="4">
        <v>3456</v>
      </c>
      <c r="E12" s="4">
        <v>6</v>
      </c>
      <c r="F12" s="22">
        <f t="shared" si="0"/>
        <v>60024</v>
      </c>
      <c r="G12" s="8"/>
      <c r="L12" s="9"/>
    </row>
    <row r="13" spans="1:12" ht="17.25" customHeight="1">
      <c r="A13" s="7" t="s">
        <v>14</v>
      </c>
      <c r="B13" s="7">
        <v>9822</v>
      </c>
      <c r="C13" s="4">
        <v>4</v>
      </c>
      <c r="D13" s="4">
        <v>3456</v>
      </c>
      <c r="E13" s="4">
        <v>6</v>
      </c>
      <c r="F13" s="22">
        <f t="shared" si="0"/>
        <v>60024</v>
      </c>
      <c r="G13" s="8">
        <f>SUM(F11:F13)</f>
        <v>180072</v>
      </c>
      <c r="L13" s="9"/>
    </row>
    <row r="14" spans="1:12" ht="17.25" customHeight="1">
      <c r="A14" s="7" t="s">
        <v>15</v>
      </c>
      <c r="B14" s="7">
        <v>9822</v>
      </c>
      <c r="C14" s="4">
        <v>4.25</v>
      </c>
      <c r="D14" s="4">
        <v>3456</v>
      </c>
      <c r="E14" s="4">
        <v>6.4</v>
      </c>
      <c r="F14" s="22">
        <f t="shared" si="0"/>
        <v>63861.9</v>
      </c>
      <c r="G14" s="8"/>
      <c r="H14" s="1" t="s">
        <v>36</v>
      </c>
      <c r="I14" s="9"/>
      <c r="J14" s="6"/>
      <c r="K14" s="9"/>
      <c r="L14" s="9"/>
    </row>
    <row r="15" spans="1:12" ht="17.25" customHeight="1">
      <c r="A15" s="7" t="s">
        <v>16</v>
      </c>
      <c r="B15" s="7">
        <v>9822</v>
      </c>
      <c r="C15" s="4">
        <v>4.25</v>
      </c>
      <c r="D15" s="4">
        <v>3456</v>
      </c>
      <c r="E15" s="4">
        <v>6.4</v>
      </c>
      <c r="F15" s="22">
        <f t="shared" si="0"/>
        <v>63861.9</v>
      </c>
      <c r="G15" s="8"/>
      <c r="H15" s="9"/>
      <c r="I15" s="9"/>
      <c r="J15" s="6"/>
      <c r="K15" s="9"/>
      <c r="L15" s="9"/>
    </row>
    <row r="16" spans="1:12" ht="17.25" customHeight="1">
      <c r="A16" s="7" t="s">
        <v>17</v>
      </c>
      <c r="B16" s="7">
        <v>9822</v>
      </c>
      <c r="C16" s="4">
        <v>4.5</v>
      </c>
      <c r="D16" s="4">
        <v>3456</v>
      </c>
      <c r="E16" s="4">
        <v>6.75</v>
      </c>
      <c r="F16" s="22">
        <f t="shared" si="0"/>
        <v>67527</v>
      </c>
      <c r="G16" s="8">
        <f>SUM(F14:F16)</f>
        <v>195250.8</v>
      </c>
      <c r="H16" s="1" t="s">
        <v>36</v>
      </c>
      <c r="I16" s="9"/>
      <c r="J16" s="6"/>
      <c r="K16" s="9"/>
      <c r="L16" s="9"/>
    </row>
    <row r="17" spans="1:12" ht="17.25" customHeight="1">
      <c r="A17" s="7" t="s">
        <v>18</v>
      </c>
      <c r="B17" s="7">
        <v>9822</v>
      </c>
      <c r="C17" s="4">
        <v>4.5</v>
      </c>
      <c r="D17" s="4">
        <v>3456</v>
      </c>
      <c r="E17" s="4">
        <v>6.75</v>
      </c>
      <c r="F17" s="22">
        <f t="shared" si="0"/>
        <v>67527</v>
      </c>
      <c r="G17" s="8"/>
      <c r="H17" s="9"/>
      <c r="I17" s="9"/>
      <c r="J17" s="6"/>
      <c r="K17" s="9"/>
      <c r="L17" s="9"/>
    </row>
    <row r="18" spans="1:12" ht="17.25" customHeight="1">
      <c r="A18" s="7" t="s">
        <v>19</v>
      </c>
      <c r="B18" s="7">
        <v>9822</v>
      </c>
      <c r="C18" s="4">
        <v>4.5</v>
      </c>
      <c r="D18" s="4">
        <v>3456</v>
      </c>
      <c r="E18" s="4">
        <v>6.75</v>
      </c>
      <c r="F18" s="22">
        <f t="shared" si="0"/>
        <v>67527</v>
      </c>
      <c r="G18" s="8"/>
      <c r="H18" s="9"/>
      <c r="I18" s="9"/>
      <c r="J18" s="6"/>
      <c r="K18" s="9"/>
      <c r="L18" s="9"/>
    </row>
    <row r="19" spans="1:12" ht="17.25" customHeight="1">
      <c r="A19" s="7" t="s">
        <v>20</v>
      </c>
      <c r="B19" s="7">
        <v>9822</v>
      </c>
      <c r="C19" s="4">
        <v>4.5</v>
      </c>
      <c r="D19" s="4">
        <v>3456</v>
      </c>
      <c r="E19" s="4">
        <v>6.75</v>
      </c>
      <c r="F19" s="22">
        <f t="shared" si="0"/>
        <v>67527</v>
      </c>
      <c r="G19" s="8">
        <f>SUM(F17:F19)</f>
        <v>202581</v>
      </c>
      <c r="H19" s="9"/>
      <c r="I19" s="9"/>
      <c r="J19" s="6"/>
      <c r="K19" s="9"/>
      <c r="L19" s="9"/>
    </row>
    <row r="20" spans="1:12" ht="17.25" customHeight="1">
      <c r="A20" s="25" t="s">
        <v>21</v>
      </c>
      <c r="B20" s="8"/>
      <c r="C20" s="8"/>
      <c r="D20" s="8"/>
      <c r="E20" s="8"/>
      <c r="F20" s="8">
        <f>SUM(F8:F19)</f>
        <v>727091.8</v>
      </c>
      <c r="G20" s="8">
        <f>SUM(G8:G19)</f>
        <v>727091.8</v>
      </c>
      <c r="H20" s="36"/>
      <c r="I20" s="36"/>
      <c r="J20" s="58"/>
      <c r="K20" s="58"/>
      <c r="L20" s="58"/>
    </row>
    <row r="21" spans="8:12" ht="15">
      <c r="H21" s="9"/>
      <c r="I21" s="9"/>
      <c r="J21" s="9"/>
      <c r="K21" s="9"/>
      <c r="L21" s="9"/>
    </row>
    <row r="22" ht="15"/>
    <row r="23" ht="15">
      <c r="A23" s="1" t="s">
        <v>22</v>
      </c>
    </row>
  </sheetData>
  <sheetProtection selectLockedCells="1" selectUnlockedCells="1"/>
  <mergeCells count="4">
    <mergeCell ref="A4:G4"/>
    <mergeCell ref="A5:G5"/>
    <mergeCell ref="A6:G6"/>
    <mergeCell ref="H6:K6"/>
  </mergeCells>
  <printOptions/>
  <pageMargins left="0.7298611111111111" right="0.2" top="0.49027777777777776" bottom="0.4097222222222222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2"/>
  </sheetPr>
  <dimension ref="A1:G25"/>
  <sheetViews>
    <sheetView workbookViewId="0" topLeftCell="A1">
      <selection activeCell="A25" sqref="A25"/>
    </sheetView>
  </sheetViews>
  <sheetFormatPr defaultColWidth="9.140625" defaultRowHeight="12.75"/>
  <cols>
    <col min="1" max="1" width="12.28125" style="24" customWidth="1"/>
    <col min="2" max="2" width="11.140625" style="24" customWidth="1"/>
    <col min="3" max="3" width="14.00390625" style="24" customWidth="1"/>
    <col min="4" max="4" width="9.8515625" style="24" customWidth="1"/>
    <col min="5" max="5" width="12.28125" style="24" customWidth="1"/>
    <col min="6" max="6" width="13.140625" style="24" customWidth="1"/>
    <col min="7" max="16384" width="9.140625" style="24" customWidth="1"/>
  </cols>
  <sheetData>
    <row r="1" ht="15">
      <c r="E1" s="24" t="s">
        <v>58</v>
      </c>
    </row>
    <row r="2" ht="15">
      <c r="E2" s="24" t="s">
        <v>1</v>
      </c>
    </row>
    <row r="6" spans="1:7" ht="15.75">
      <c r="A6" s="59" t="s">
        <v>59</v>
      </c>
      <c r="B6" s="59"/>
      <c r="C6" s="59"/>
      <c r="D6" s="59"/>
      <c r="E6" s="59"/>
      <c r="F6" s="59"/>
      <c r="G6" s="59"/>
    </row>
    <row r="7" spans="1:7" ht="15.75">
      <c r="A7" s="60" t="s">
        <v>60</v>
      </c>
      <c r="B7" s="60"/>
      <c r="C7" s="60"/>
      <c r="D7" s="60"/>
      <c r="E7" s="60"/>
      <c r="F7" s="60"/>
      <c r="G7" s="60"/>
    </row>
    <row r="9" spans="1:6" s="63" customFormat="1" ht="78.75" customHeight="1">
      <c r="A9" s="61" t="s">
        <v>4</v>
      </c>
      <c r="B9" s="62" t="s">
        <v>31</v>
      </c>
      <c r="C9" s="62" t="s">
        <v>61</v>
      </c>
      <c r="D9" s="62" t="s">
        <v>33</v>
      </c>
      <c r="E9" s="62" t="s">
        <v>34</v>
      </c>
      <c r="F9" s="62" t="s">
        <v>35</v>
      </c>
    </row>
    <row r="10" spans="1:6" ht="17.25" customHeight="1">
      <c r="A10" s="64" t="s">
        <v>9</v>
      </c>
      <c r="B10" s="65">
        <v>180</v>
      </c>
      <c r="C10" s="65">
        <v>180</v>
      </c>
      <c r="D10" s="65">
        <v>1.95</v>
      </c>
      <c r="E10" s="64">
        <f>B10*C10*D10</f>
        <v>63180</v>
      </c>
      <c r="F10" s="64"/>
    </row>
    <row r="11" spans="1:6" ht="17.25" customHeight="1">
      <c r="A11" s="64" t="s">
        <v>10</v>
      </c>
      <c r="B11" s="65">
        <v>180</v>
      </c>
      <c r="C11" s="65">
        <v>180</v>
      </c>
      <c r="D11" s="65">
        <v>1.95</v>
      </c>
      <c r="E11" s="64">
        <f aca="true" t="shared" si="0" ref="E11:E21">B11*C11*D11</f>
        <v>63180</v>
      </c>
      <c r="F11" s="66"/>
    </row>
    <row r="12" spans="1:6" ht="17.25" customHeight="1">
      <c r="A12" s="64" t="s">
        <v>11</v>
      </c>
      <c r="B12" s="65">
        <v>300</v>
      </c>
      <c r="C12" s="65">
        <v>180</v>
      </c>
      <c r="D12" s="65">
        <v>1.95</v>
      </c>
      <c r="E12" s="64">
        <f t="shared" si="0"/>
        <v>105300</v>
      </c>
      <c r="F12" s="66">
        <f>SUM(E10:E12)</f>
        <v>231660</v>
      </c>
    </row>
    <row r="13" spans="1:6" ht="17.25" customHeight="1">
      <c r="A13" s="64" t="s">
        <v>12</v>
      </c>
      <c r="B13" s="65">
        <v>300</v>
      </c>
      <c r="C13" s="65">
        <v>180</v>
      </c>
      <c r="D13" s="65">
        <v>1.95</v>
      </c>
      <c r="E13" s="64">
        <f t="shared" si="0"/>
        <v>105300</v>
      </c>
      <c r="F13" s="66"/>
    </row>
    <row r="14" spans="1:6" ht="17.25" customHeight="1">
      <c r="A14" s="64" t="s">
        <v>13</v>
      </c>
      <c r="B14" s="65">
        <v>300</v>
      </c>
      <c r="C14" s="65">
        <v>180</v>
      </c>
      <c r="D14" s="65">
        <v>1.95</v>
      </c>
      <c r="E14" s="64">
        <f t="shared" si="0"/>
        <v>105300</v>
      </c>
      <c r="F14" s="66"/>
    </row>
    <row r="15" spans="1:6" ht="17.25" customHeight="1">
      <c r="A15" s="64" t="s">
        <v>14</v>
      </c>
      <c r="B15" s="65">
        <v>300</v>
      </c>
      <c r="C15" s="65">
        <v>180</v>
      </c>
      <c r="D15" s="65">
        <v>1.95</v>
      </c>
      <c r="E15" s="64">
        <f t="shared" si="0"/>
        <v>105300</v>
      </c>
      <c r="F15" s="66">
        <f>SUM(E13:E15)</f>
        <v>315900</v>
      </c>
    </row>
    <row r="16" spans="1:7" ht="17.25" customHeight="1">
      <c r="A16" s="64" t="s">
        <v>15</v>
      </c>
      <c r="B16" s="65">
        <v>300</v>
      </c>
      <c r="C16" s="65">
        <v>180</v>
      </c>
      <c r="D16" s="65">
        <v>2.07</v>
      </c>
      <c r="E16" s="64">
        <f t="shared" si="0"/>
        <v>111779.99999999999</v>
      </c>
      <c r="F16" s="66"/>
      <c r="G16" s="24" t="s">
        <v>36</v>
      </c>
    </row>
    <row r="17" spans="1:6" ht="17.25" customHeight="1">
      <c r="A17" s="64" t="s">
        <v>16</v>
      </c>
      <c r="B17" s="65">
        <v>300</v>
      </c>
      <c r="C17" s="65">
        <v>180</v>
      </c>
      <c r="D17" s="65">
        <v>2.07</v>
      </c>
      <c r="E17" s="64">
        <f t="shared" si="0"/>
        <v>111779.99999999999</v>
      </c>
      <c r="F17" s="66"/>
    </row>
    <row r="18" spans="1:7" ht="17.25" customHeight="1">
      <c r="A18" s="64" t="s">
        <v>17</v>
      </c>
      <c r="B18" s="65">
        <v>300</v>
      </c>
      <c r="C18" s="65">
        <v>180</v>
      </c>
      <c r="D18" s="65">
        <v>2.19</v>
      </c>
      <c r="E18" s="64">
        <f t="shared" si="0"/>
        <v>118260</v>
      </c>
      <c r="F18" s="66">
        <f>SUM(E16:E18)</f>
        <v>341820</v>
      </c>
      <c r="G18" s="24" t="s">
        <v>36</v>
      </c>
    </row>
    <row r="19" spans="1:6" ht="17.25" customHeight="1">
      <c r="A19" s="64" t="s">
        <v>18</v>
      </c>
      <c r="B19" s="65">
        <v>300</v>
      </c>
      <c r="C19" s="65">
        <v>180</v>
      </c>
      <c r="D19" s="65">
        <v>2.19</v>
      </c>
      <c r="E19" s="64">
        <f t="shared" si="0"/>
        <v>118260</v>
      </c>
      <c r="F19" s="66"/>
    </row>
    <row r="20" spans="1:6" ht="17.25" customHeight="1">
      <c r="A20" s="64" t="s">
        <v>19</v>
      </c>
      <c r="B20" s="65">
        <v>300</v>
      </c>
      <c r="C20" s="65">
        <v>180</v>
      </c>
      <c r="D20" s="65">
        <v>2.19</v>
      </c>
      <c r="E20" s="64">
        <f t="shared" si="0"/>
        <v>118260</v>
      </c>
      <c r="F20" s="66"/>
    </row>
    <row r="21" spans="1:6" ht="17.25" customHeight="1">
      <c r="A21" s="64" t="s">
        <v>20</v>
      </c>
      <c r="B21" s="65">
        <v>300</v>
      </c>
      <c r="C21" s="65">
        <v>180</v>
      </c>
      <c r="D21" s="65">
        <v>2.19</v>
      </c>
      <c r="E21" s="64">
        <f t="shared" si="0"/>
        <v>118260</v>
      </c>
      <c r="F21" s="66">
        <f>SUM(E19:E21)</f>
        <v>354780</v>
      </c>
    </row>
    <row r="22" spans="1:6" ht="17.25" customHeight="1">
      <c r="A22" s="64" t="s">
        <v>21</v>
      </c>
      <c r="B22" s="64"/>
      <c r="C22" s="64"/>
      <c r="D22" s="64"/>
      <c r="E22" s="66">
        <f>SUM(E10:E21)</f>
        <v>1244160</v>
      </c>
      <c r="F22" s="66">
        <f>SUM(F10:F21)</f>
        <v>1244160</v>
      </c>
    </row>
    <row r="25" ht="15">
      <c r="A25" s="1" t="s">
        <v>22</v>
      </c>
    </row>
  </sheetData>
  <sheetProtection selectLockedCells="1" selectUnlockedCells="1"/>
  <mergeCells count="2">
    <mergeCell ref="A6:G6"/>
    <mergeCell ref="A7:G7"/>
  </mergeCells>
  <printOptions/>
  <pageMargins left="1.1298611111111112" right="0.22013888888888888" top="0.55" bottom="0.9840277777777777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2"/>
  </sheetPr>
  <dimension ref="A1:I38"/>
  <sheetViews>
    <sheetView workbookViewId="0" topLeftCell="A16">
      <selection activeCell="A38" sqref="A38"/>
    </sheetView>
  </sheetViews>
  <sheetFormatPr defaultColWidth="9.140625" defaultRowHeight="12.75"/>
  <cols>
    <col min="1" max="1" width="10.28125" style="67" customWidth="1"/>
    <col min="2" max="2" width="9.28125" style="67" customWidth="1"/>
    <col min="3" max="3" width="10.140625" style="67" customWidth="1"/>
    <col min="4" max="4" width="11.28125" style="67" customWidth="1"/>
    <col min="5" max="5" width="10.140625" style="67" customWidth="1"/>
    <col min="6" max="7" width="10.421875" style="67" customWidth="1"/>
    <col min="8" max="8" width="11.421875" style="67" customWidth="1"/>
    <col min="9" max="9" width="10.7109375" style="67" customWidth="1"/>
    <col min="10" max="10" width="5.421875" style="67" customWidth="1"/>
    <col min="11" max="11" width="10.57421875" style="67" customWidth="1"/>
    <col min="12" max="16384" width="9.140625" style="67" customWidth="1"/>
  </cols>
  <sheetData>
    <row r="1" spans="6:7" ht="15.75">
      <c r="F1" s="68" t="s">
        <v>62</v>
      </c>
      <c r="G1" s="68"/>
    </row>
    <row r="2" ht="15.75">
      <c r="F2" s="67" t="s">
        <v>1</v>
      </c>
    </row>
    <row r="4" spans="1:9" s="70" customFormat="1" ht="18.75" customHeight="1">
      <c r="A4" s="69" t="s">
        <v>2</v>
      </c>
      <c r="B4" s="69"/>
      <c r="C4" s="69"/>
      <c r="D4" s="69"/>
      <c r="E4" s="69"/>
      <c r="F4" s="69"/>
      <c r="G4" s="69"/>
      <c r="H4" s="69"/>
      <c r="I4" s="69"/>
    </row>
    <row r="5" spans="1:9" s="70" customFormat="1" ht="36" customHeight="1">
      <c r="A5" s="69" t="s">
        <v>63</v>
      </c>
      <c r="B5" s="69"/>
      <c r="C5" s="69"/>
      <c r="D5" s="69"/>
      <c r="E5" s="69"/>
      <c r="F5" s="69"/>
      <c r="G5" s="69"/>
      <c r="H5" s="69"/>
      <c r="I5" s="69"/>
    </row>
    <row r="6" spans="1:6" ht="15.75">
      <c r="A6" s="71"/>
      <c r="B6" s="72"/>
      <c r="C6" s="72"/>
      <c r="D6" s="72"/>
      <c r="E6" s="72"/>
      <c r="F6" s="72"/>
    </row>
    <row r="7" spans="1:9" s="76" customFormat="1" ht="67.5" customHeight="1">
      <c r="A7" s="73" t="s">
        <v>4</v>
      </c>
      <c r="B7" s="74" t="s">
        <v>64</v>
      </c>
      <c r="C7" s="74" t="s">
        <v>65</v>
      </c>
      <c r="D7" s="74" t="s">
        <v>66</v>
      </c>
      <c r="E7" s="74" t="s">
        <v>67</v>
      </c>
      <c r="F7" s="74" t="s">
        <v>68</v>
      </c>
      <c r="G7" s="74" t="s">
        <v>69</v>
      </c>
      <c r="H7" s="75" t="s">
        <v>70</v>
      </c>
      <c r="I7" s="75" t="s">
        <v>71</v>
      </c>
    </row>
    <row r="8" spans="1:9" s="80" customFormat="1" ht="23.25" customHeight="1">
      <c r="A8" s="77" t="s">
        <v>72</v>
      </c>
      <c r="B8" s="78"/>
      <c r="C8" s="78"/>
      <c r="D8" s="78">
        <v>18</v>
      </c>
      <c r="E8" s="78">
        <v>5.1</v>
      </c>
      <c r="F8" s="78">
        <v>2.9</v>
      </c>
      <c r="G8" s="78">
        <v>0.2</v>
      </c>
      <c r="H8" s="79">
        <v>26.2</v>
      </c>
      <c r="I8" s="79"/>
    </row>
    <row r="9" spans="1:9" ht="14.25" customHeight="1">
      <c r="A9" s="81">
        <v>1</v>
      </c>
      <c r="B9" s="82">
        <v>2</v>
      </c>
      <c r="C9" s="82">
        <v>3</v>
      </c>
      <c r="D9" s="82">
        <v>4</v>
      </c>
      <c r="E9" s="82">
        <v>5</v>
      </c>
      <c r="F9" s="82">
        <v>6</v>
      </c>
      <c r="G9" s="81">
        <v>7</v>
      </c>
      <c r="H9" s="83">
        <v>7</v>
      </c>
      <c r="I9" s="83">
        <v>8</v>
      </c>
    </row>
    <row r="10" spans="1:9" ht="15.75">
      <c r="A10" s="84" t="s">
        <v>9</v>
      </c>
      <c r="B10" s="84">
        <v>62100</v>
      </c>
      <c r="C10" s="85"/>
      <c r="D10" s="86">
        <f>B10*18/100</f>
        <v>11178</v>
      </c>
      <c r="E10" s="86">
        <f>B10*5.1/100</f>
        <v>3167.1</v>
      </c>
      <c r="F10" s="86">
        <f>B10*2.9/100</f>
        <v>1800.9</v>
      </c>
      <c r="G10" s="87">
        <f>B10*0.2/100</f>
        <v>124.2</v>
      </c>
      <c r="H10" s="88">
        <f aca="true" t="shared" si="0" ref="H10:H21">SUM(D10:G10)</f>
        <v>16270.2</v>
      </c>
      <c r="I10" s="87"/>
    </row>
    <row r="11" spans="1:9" ht="15.75">
      <c r="A11" s="84" t="s">
        <v>10</v>
      </c>
      <c r="B11" s="84">
        <v>62100</v>
      </c>
      <c r="C11" s="85"/>
      <c r="D11" s="86">
        <f aca="true" t="shared" si="1" ref="D11:D21">B11*18/100</f>
        <v>11178</v>
      </c>
      <c r="E11" s="86">
        <f aca="true" t="shared" si="2" ref="E11:E21">B11*5.1/100</f>
        <v>3167.1</v>
      </c>
      <c r="F11" s="86">
        <f aca="true" t="shared" si="3" ref="F11:F21">B11*2.9/100</f>
        <v>1800.9</v>
      </c>
      <c r="G11" s="87">
        <f aca="true" t="shared" si="4" ref="G11:G21">B11*0.2/100</f>
        <v>124.2</v>
      </c>
      <c r="H11" s="88">
        <f t="shared" si="0"/>
        <v>16270.2</v>
      </c>
      <c r="I11" s="87"/>
    </row>
    <row r="12" spans="1:9" ht="15.75">
      <c r="A12" s="84" t="s">
        <v>11</v>
      </c>
      <c r="B12" s="84">
        <v>62100</v>
      </c>
      <c r="C12" s="85">
        <f>SUM(B10:B12)</f>
        <v>186300</v>
      </c>
      <c r="D12" s="86">
        <f t="shared" si="1"/>
        <v>11178</v>
      </c>
      <c r="E12" s="86">
        <f t="shared" si="2"/>
        <v>3167.1</v>
      </c>
      <c r="F12" s="86">
        <f t="shared" si="3"/>
        <v>1800.9</v>
      </c>
      <c r="G12" s="87">
        <f t="shared" si="4"/>
        <v>124.2</v>
      </c>
      <c r="H12" s="88">
        <f t="shared" si="0"/>
        <v>16270.2</v>
      </c>
      <c r="I12" s="88">
        <f>SUM(H10:H12)</f>
        <v>48810.600000000006</v>
      </c>
    </row>
    <row r="13" spans="1:9" ht="15.75">
      <c r="A13" s="84" t="s">
        <v>12</v>
      </c>
      <c r="B13" s="84">
        <v>62100</v>
      </c>
      <c r="C13" s="85"/>
      <c r="D13" s="86">
        <f t="shared" si="1"/>
        <v>11178</v>
      </c>
      <c r="E13" s="86">
        <f t="shared" si="2"/>
        <v>3167.1</v>
      </c>
      <c r="F13" s="86">
        <f t="shared" si="3"/>
        <v>1800.9</v>
      </c>
      <c r="G13" s="87">
        <f t="shared" si="4"/>
        <v>124.2</v>
      </c>
      <c r="H13" s="88">
        <f t="shared" si="0"/>
        <v>16270.2</v>
      </c>
      <c r="I13" s="88"/>
    </row>
    <row r="14" spans="1:9" ht="15.75">
      <c r="A14" s="84" t="s">
        <v>13</v>
      </c>
      <c r="B14" s="84">
        <v>62100</v>
      </c>
      <c r="C14" s="85"/>
      <c r="D14" s="86">
        <f t="shared" si="1"/>
        <v>11178</v>
      </c>
      <c r="E14" s="86">
        <f t="shared" si="2"/>
        <v>3167.1</v>
      </c>
      <c r="F14" s="86">
        <f t="shared" si="3"/>
        <v>1800.9</v>
      </c>
      <c r="G14" s="87">
        <f t="shared" si="4"/>
        <v>124.2</v>
      </c>
      <c r="H14" s="88">
        <f t="shared" si="0"/>
        <v>16270.2</v>
      </c>
      <c r="I14" s="88"/>
    </row>
    <row r="15" spans="1:9" ht="15.75">
      <c r="A15" s="84" t="s">
        <v>14</v>
      </c>
      <c r="B15" s="84">
        <v>62100</v>
      </c>
      <c r="C15" s="85">
        <f>SUM(B13:B15)</f>
        <v>186300</v>
      </c>
      <c r="D15" s="86">
        <f t="shared" si="1"/>
        <v>11178</v>
      </c>
      <c r="E15" s="86">
        <f t="shared" si="2"/>
        <v>3167.1</v>
      </c>
      <c r="F15" s="86">
        <f t="shared" si="3"/>
        <v>1800.9</v>
      </c>
      <c r="G15" s="87">
        <f t="shared" si="4"/>
        <v>124.2</v>
      </c>
      <c r="H15" s="88">
        <f t="shared" si="0"/>
        <v>16270.2</v>
      </c>
      <c r="I15" s="88">
        <f>SUM(H13:H15)</f>
        <v>48810.600000000006</v>
      </c>
    </row>
    <row r="16" spans="1:9" ht="15.75">
      <c r="A16" s="84" t="s">
        <v>15</v>
      </c>
      <c r="B16" s="84">
        <v>62100</v>
      </c>
      <c r="C16" s="85"/>
      <c r="D16" s="86">
        <f t="shared" si="1"/>
        <v>11178</v>
      </c>
      <c r="E16" s="86">
        <f t="shared" si="2"/>
        <v>3167.1</v>
      </c>
      <c r="F16" s="86">
        <f t="shared" si="3"/>
        <v>1800.9</v>
      </c>
      <c r="G16" s="87">
        <f t="shared" si="4"/>
        <v>124.2</v>
      </c>
      <c r="H16" s="88">
        <f t="shared" si="0"/>
        <v>16270.2</v>
      </c>
      <c r="I16" s="88"/>
    </row>
    <row r="17" spans="1:9" ht="15.75">
      <c r="A17" s="84" t="s">
        <v>16</v>
      </c>
      <c r="B17" s="84">
        <v>62100</v>
      </c>
      <c r="C17" s="85"/>
      <c r="D17" s="86">
        <f t="shared" si="1"/>
        <v>11178</v>
      </c>
      <c r="E17" s="86">
        <f t="shared" si="2"/>
        <v>3167.1</v>
      </c>
      <c r="F17" s="86">
        <f t="shared" si="3"/>
        <v>1800.9</v>
      </c>
      <c r="G17" s="87">
        <f t="shared" si="4"/>
        <v>124.2</v>
      </c>
      <c r="H17" s="88">
        <f t="shared" si="0"/>
        <v>16270.2</v>
      </c>
      <c r="I17" s="88"/>
    </row>
    <row r="18" spans="1:9" ht="15.75">
      <c r="A18" s="84" t="s">
        <v>17</v>
      </c>
      <c r="B18" s="84">
        <v>62100</v>
      </c>
      <c r="C18" s="85">
        <f>SUM(B16:B18)</f>
        <v>186300</v>
      </c>
      <c r="D18" s="86">
        <f t="shared" si="1"/>
        <v>11178</v>
      </c>
      <c r="E18" s="86">
        <f t="shared" si="2"/>
        <v>3167.1</v>
      </c>
      <c r="F18" s="86">
        <f t="shared" si="3"/>
        <v>1800.9</v>
      </c>
      <c r="G18" s="87">
        <f t="shared" si="4"/>
        <v>124.2</v>
      </c>
      <c r="H18" s="88">
        <f t="shared" si="0"/>
        <v>16270.2</v>
      </c>
      <c r="I18" s="88">
        <f>SUM(H16:H18)</f>
        <v>48810.600000000006</v>
      </c>
    </row>
    <row r="19" spans="1:9" ht="15.75">
      <c r="A19" s="84" t="s">
        <v>18</v>
      </c>
      <c r="B19" s="84">
        <v>62100</v>
      </c>
      <c r="C19" s="85"/>
      <c r="D19" s="86">
        <f t="shared" si="1"/>
        <v>11178</v>
      </c>
      <c r="E19" s="86">
        <f t="shared" si="2"/>
        <v>3167.1</v>
      </c>
      <c r="F19" s="86">
        <f t="shared" si="3"/>
        <v>1800.9</v>
      </c>
      <c r="G19" s="87">
        <f t="shared" si="4"/>
        <v>124.2</v>
      </c>
      <c r="H19" s="88">
        <f t="shared" si="0"/>
        <v>16270.2</v>
      </c>
      <c r="I19" s="88"/>
    </row>
    <row r="20" spans="1:9" ht="15.75">
      <c r="A20" s="84" t="s">
        <v>19</v>
      </c>
      <c r="B20" s="84">
        <v>62100</v>
      </c>
      <c r="C20" s="85"/>
      <c r="D20" s="86">
        <f t="shared" si="1"/>
        <v>11178</v>
      </c>
      <c r="E20" s="86">
        <f t="shared" si="2"/>
        <v>3167.1</v>
      </c>
      <c r="F20" s="86">
        <f t="shared" si="3"/>
        <v>1800.9</v>
      </c>
      <c r="G20" s="87">
        <f t="shared" si="4"/>
        <v>124.2</v>
      </c>
      <c r="H20" s="88">
        <f t="shared" si="0"/>
        <v>16270.2</v>
      </c>
      <c r="I20" s="88"/>
    </row>
    <row r="21" spans="1:9" ht="15.75">
      <c r="A21" s="84" t="s">
        <v>20</v>
      </c>
      <c r="B21" s="84">
        <v>62100</v>
      </c>
      <c r="C21" s="85">
        <f>SUM(B19:B21)</f>
        <v>186300</v>
      </c>
      <c r="D21" s="86">
        <f t="shared" si="1"/>
        <v>11178</v>
      </c>
      <c r="E21" s="86">
        <f t="shared" si="2"/>
        <v>3167.1</v>
      </c>
      <c r="F21" s="86">
        <f t="shared" si="3"/>
        <v>1800.9</v>
      </c>
      <c r="G21" s="87">
        <f t="shared" si="4"/>
        <v>124.2</v>
      </c>
      <c r="H21" s="88">
        <f t="shared" si="0"/>
        <v>16270.2</v>
      </c>
      <c r="I21" s="88">
        <f>SUM(H19:H21)</f>
        <v>48810.600000000006</v>
      </c>
    </row>
    <row r="22" spans="1:9" ht="30.75" customHeight="1">
      <c r="A22" s="89" t="s">
        <v>21</v>
      </c>
      <c r="B22" s="85">
        <f>SUM(B10:B21)</f>
        <v>745200</v>
      </c>
      <c r="C22" s="85">
        <f aca="true" t="shared" si="5" ref="C22:I22">SUM(C10:C21)</f>
        <v>745200</v>
      </c>
      <c r="D22" s="85">
        <f t="shared" si="5"/>
        <v>134136</v>
      </c>
      <c r="E22" s="90">
        <f t="shared" si="5"/>
        <v>38005.19999999999</v>
      </c>
      <c r="F22" s="90">
        <f t="shared" si="5"/>
        <v>21610.800000000003</v>
      </c>
      <c r="G22" s="90">
        <f t="shared" si="5"/>
        <v>1490.4000000000003</v>
      </c>
      <c r="H22" s="90">
        <f t="shared" si="5"/>
        <v>195242.40000000002</v>
      </c>
      <c r="I22" s="90">
        <f t="shared" si="5"/>
        <v>195242.40000000002</v>
      </c>
    </row>
    <row r="23" ht="9.75" customHeight="1"/>
    <row r="24" spans="1:9" ht="15.75">
      <c r="A24" s="68"/>
      <c r="B24" s="68"/>
      <c r="C24" s="68"/>
      <c r="D24" s="68"/>
      <c r="E24" s="68"/>
      <c r="F24" s="68" t="s">
        <v>73</v>
      </c>
      <c r="H24" s="91"/>
      <c r="I24" s="92">
        <v>40000</v>
      </c>
    </row>
    <row r="25" spans="1:9" ht="15.75">
      <c r="A25" s="68"/>
      <c r="B25" s="68"/>
      <c r="C25" s="68"/>
      <c r="D25" s="68"/>
      <c r="F25" s="67" t="s">
        <v>74</v>
      </c>
      <c r="H25" s="93"/>
      <c r="I25" s="94">
        <f>I22+I24</f>
        <v>235242.40000000002</v>
      </c>
    </row>
    <row r="26" ht="36" customHeight="1"/>
    <row r="27" spans="1:5" ht="15.75">
      <c r="A27" s="95" t="s">
        <v>75</v>
      </c>
      <c r="B27" s="95"/>
      <c r="C27" s="95"/>
      <c r="D27" s="95"/>
      <c r="E27" s="95"/>
    </row>
    <row r="28" spans="1:7" s="96" customFormat="1" ht="18" customHeight="1">
      <c r="A28" s="81"/>
      <c r="B28" s="81"/>
      <c r="C28" s="81"/>
      <c r="D28" s="81" t="s">
        <v>76</v>
      </c>
      <c r="E28" s="81" t="s">
        <v>77</v>
      </c>
      <c r="F28" s="81" t="s">
        <v>78</v>
      </c>
      <c r="G28" s="81" t="s">
        <v>79</v>
      </c>
    </row>
    <row r="29" spans="1:7" ht="19.5" customHeight="1">
      <c r="A29" s="97" t="s">
        <v>80</v>
      </c>
      <c r="B29" s="84"/>
      <c r="C29" s="84">
        <v>15000</v>
      </c>
      <c r="D29" s="98">
        <f aca="true" t="shared" si="6" ref="D29:D34">C29*0.15</f>
        <v>2250</v>
      </c>
      <c r="E29" s="98">
        <f aca="true" t="shared" si="7" ref="E29:E34">D29+C29</f>
        <v>17250</v>
      </c>
      <c r="F29" s="86">
        <f aca="true" t="shared" si="8" ref="F29:F34">E29*0.13</f>
        <v>2242.5</v>
      </c>
      <c r="G29" s="86">
        <f aca="true" t="shared" si="9" ref="G29:G34">E29-F29</f>
        <v>15007.5</v>
      </c>
    </row>
    <row r="30" spans="1:7" ht="15.75">
      <c r="A30" s="97" t="s">
        <v>81</v>
      </c>
      <c r="B30" s="84"/>
      <c r="C30" s="84">
        <v>13000</v>
      </c>
      <c r="D30" s="98">
        <f t="shared" si="6"/>
        <v>1950</v>
      </c>
      <c r="E30" s="98">
        <f t="shared" si="7"/>
        <v>14950</v>
      </c>
      <c r="F30" s="86">
        <f t="shared" si="8"/>
        <v>1943.5</v>
      </c>
      <c r="G30" s="86">
        <f t="shared" si="9"/>
        <v>13006.5</v>
      </c>
    </row>
    <row r="31" spans="1:7" ht="15.75">
      <c r="A31" s="97" t="s">
        <v>82</v>
      </c>
      <c r="B31" s="84"/>
      <c r="C31" s="84">
        <v>8000</v>
      </c>
      <c r="D31" s="98">
        <f t="shared" si="6"/>
        <v>1200</v>
      </c>
      <c r="E31" s="98">
        <f t="shared" si="7"/>
        <v>9200</v>
      </c>
      <c r="F31" s="86">
        <f t="shared" si="8"/>
        <v>1196</v>
      </c>
      <c r="G31" s="86">
        <f t="shared" si="9"/>
        <v>8004</v>
      </c>
    </row>
    <row r="32" spans="1:7" ht="30" customHeight="1">
      <c r="A32" s="99" t="s">
        <v>83</v>
      </c>
      <c r="B32" s="99"/>
      <c r="C32" s="84">
        <v>6000</v>
      </c>
      <c r="D32" s="98">
        <f t="shared" si="6"/>
        <v>900</v>
      </c>
      <c r="E32" s="98">
        <f t="shared" si="7"/>
        <v>6900</v>
      </c>
      <c r="F32" s="86">
        <f t="shared" si="8"/>
        <v>897</v>
      </c>
      <c r="G32" s="86">
        <f t="shared" si="9"/>
        <v>6003</v>
      </c>
    </row>
    <row r="33" spans="1:7" ht="15.75">
      <c r="A33" s="100" t="s">
        <v>84</v>
      </c>
      <c r="B33" s="84"/>
      <c r="C33" s="84">
        <v>6000</v>
      </c>
      <c r="D33" s="98">
        <f t="shared" si="6"/>
        <v>900</v>
      </c>
      <c r="E33" s="98">
        <f t="shared" si="7"/>
        <v>6900</v>
      </c>
      <c r="F33" s="86">
        <f t="shared" si="8"/>
        <v>897</v>
      </c>
      <c r="G33" s="86">
        <f t="shared" si="9"/>
        <v>6003</v>
      </c>
    </row>
    <row r="34" spans="1:7" ht="15.75">
      <c r="A34" s="100" t="s">
        <v>85</v>
      </c>
      <c r="B34" s="84"/>
      <c r="C34" s="84">
        <v>6000</v>
      </c>
      <c r="D34" s="98">
        <f t="shared" si="6"/>
        <v>900</v>
      </c>
      <c r="E34" s="98">
        <f t="shared" si="7"/>
        <v>6900</v>
      </c>
      <c r="F34" s="86">
        <f t="shared" si="8"/>
        <v>897</v>
      </c>
      <c r="G34" s="86">
        <f t="shared" si="9"/>
        <v>6003</v>
      </c>
    </row>
    <row r="35" spans="1:7" ht="19.5" customHeight="1">
      <c r="A35" s="84"/>
      <c r="B35" s="84"/>
      <c r="C35" s="85">
        <f>SUM(C29:C34)</f>
        <v>54000</v>
      </c>
      <c r="D35" s="101">
        <f>SUM(D29:D34)</f>
        <v>8100</v>
      </c>
      <c r="E35" s="101">
        <f>SUM(E29:E34)</f>
        <v>62100</v>
      </c>
      <c r="F35" s="101">
        <f>SUM(F29:F34)</f>
        <v>8073</v>
      </c>
      <c r="G35" s="101">
        <f>SUM(G29:G34)</f>
        <v>54027</v>
      </c>
    </row>
    <row r="36" spans="3:4" ht="15.75">
      <c r="C36" s="68"/>
      <c r="D36" s="68"/>
    </row>
    <row r="38" ht="15.75">
      <c r="A38" s="1" t="s">
        <v>22</v>
      </c>
    </row>
  </sheetData>
  <sheetProtection selectLockedCells="1" selectUnlockedCells="1"/>
  <mergeCells count="4">
    <mergeCell ref="A4:I4"/>
    <mergeCell ref="A5:I5"/>
    <mergeCell ref="A27:E27"/>
    <mergeCell ref="A32:B32"/>
  </mergeCells>
  <printOptions/>
  <pageMargins left="0.7479166666666667" right="0.24027777777777778" top="0.5097222222222222" bottom="0.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2"/>
  </sheetPr>
  <dimension ref="A1:F42"/>
  <sheetViews>
    <sheetView workbookViewId="0" topLeftCell="A1">
      <selection activeCell="A42" sqref="A42"/>
    </sheetView>
  </sheetViews>
  <sheetFormatPr defaultColWidth="9.140625" defaultRowHeight="12.75"/>
  <cols>
    <col min="1" max="1" width="15.28125" style="39" customWidth="1"/>
    <col min="2" max="2" width="12.57421875" style="39" customWidth="1"/>
    <col min="3" max="3" width="11.421875" style="39" customWidth="1"/>
    <col min="4" max="4" width="10.7109375" style="39" customWidth="1"/>
    <col min="5" max="7" width="9.140625" style="39" customWidth="1"/>
    <col min="8" max="8" width="5.421875" style="39" customWidth="1"/>
    <col min="9" max="9" width="10.57421875" style="39" customWidth="1"/>
    <col min="10" max="12" width="9.140625" style="39" customWidth="1"/>
    <col min="13" max="13" width="10.00390625" style="39" customWidth="1"/>
    <col min="14" max="16384" width="9.140625" style="39" customWidth="1"/>
  </cols>
  <sheetData>
    <row r="1" spans="5:6" ht="14.25">
      <c r="E1" s="102" t="s">
        <v>86</v>
      </c>
      <c r="F1" s="102"/>
    </row>
    <row r="2" ht="14.25">
      <c r="E2" s="39" t="s">
        <v>1</v>
      </c>
    </row>
    <row r="4" spans="1:5" ht="14.25" customHeight="1">
      <c r="A4" s="41" t="s">
        <v>2</v>
      </c>
      <c r="B4" s="41"/>
      <c r="C4" s="41"/>
      <c r="D4" s="41"/>
      <c r="E4" s="41"/>
    </row>
    <row r="5" spans="1:6" ht="12.75" customHeight="1">
      <c r="A5" s="41" t="s">
        <v>87</v>
      </c>
      <c r="B5" s="41"/>
      <c r="C5" s="41"/>
      <c r="D5" s="41"/>
      <c r="E5" s="41"/>
      <c r="F5" s="41"/>
    </row>
    <row r="6" spans="1:6" ht="14.25" customHeight="1">
      <c r="A6" s="41" t="s">
        <v>88</v>
      </c>
      <c r="B6" s="41"/>
      <c r="C6" s="41"/>
      <c r="D6" s="41"/>
      <c r="E6" s="41"/>
      <c r="F6" s="41"/>
    </row>
    <row r="8" spans="1:6" ht="42.75">
      <c r="A8" s="48" t="s">
        <v>89</v>
      </c>
      <c r="B8" s="48" t="s">
        <v>90</v>
      </c>
      <c r="C8" s="103" t="s">
        <v>91</v>
      </c>
      <c r="D8" s="48" t="s">
        <v>92</v>
      </c>
      <c r="E8" s="48"/>
      <c r="F8" s="48"/>
    </row>
    <row r="9" spans="1:6" ht="14.25">
      <c r="A9" s="103" t="s">
        <v>93</v>
      </c>
      <c r="B9" s="104">
        <v>1180000</v>
      </c>
      <c r="C9" s="48">
        <v>2</v>
      </c>
      <c r="D9" s="105">
        <f>B9*C9%</f>
        <v>23600</v>
      </c>
      <c r="E9" s="105"/>
      <c r="F9" s="105"/>
    </row>
    <row r="10" spans="1:6" ht="14.25">
      <c r="A10" s="103" t="s">
        <v>94</v>
      </c>
      <c r="B10" s="104">
        <v>1250000</v>
      </c>
      <c r="C10" s="48">
        <v>2</v>
      </c>
      <c r="D10" s="105">
        <f>B10*C10%</f>
        <v>25000</v>
      </c>
      <c r="E10" s="105"/>
      <c r="F10" s="105"/>
    </row>
    <row r="11" spans="1:6" ht="14.25">
      <c r="A11" s="103" t="s">
        <v>95</v>
      </c>
      <c r="B11" s="104">
        <v>930000</v>
      </c>
      <c r="C11" s="48">
        <v>2</v>
      </c>
      <c r="D11" s="105">
        <f>B11*C11%</f>
        <v>18600</v>
      </c>
      <c r="E11" s="105"/>
      <c r="F11" s="105"/>
    </row>
    <row r="12" spans="1:6" ht="14.25">
      <c r="A12" s="103" t="s">
        <v>96</v>
      </c>
      <c r="B12" s="104">
        <v>1600000</v>
      </c>
      <c r="C12" s="48">
        <v>2</v>
      </c>
      <c r="D12" s="105">
        <f>B12*C12%</f>
        <v>32000</v>
      </c>
      <c r="E12" s="105"/>
      <c r="F12" s="105"/>
    </row>
    <row r="13" spans="1:6" ht="15">
      <c r="A13" s="106" t="s">
        <v>97</v>
      </c>
      <c r="B13" s="107">
        <f>SUM(B9:B12)</f>
        <v>4960000</v>
      </c>
      <c r="C13" s="48">
        <v>2</v>
      </c>
      <c r="D13" s="108">
        <f>B13*C13%</f>
        <v>99200</v>
      </c>
      <c r="E13" s="108"/>
      <c r="F13" s="108"/>
    </row>
    <row r="15" spans="1:5" ht="14.25" customHeight="1">
      <c r="A15" s="41" t="s">
        <v>2</v>
      </c>
      <c r="B15" s="41"/>
      <c r="C15" s="41"/>
      <c r="D15" s="41"/>
      <c r="E15" s="41"/>
    </row>
    <row r="16" spans="1:6" ht="14.25" customHeight="1">
      <c r="A16" s="41" t="s">
        <v>98</v>
      </c>
      <c r="B16" s="41"/>
      <c r="C16" s="41"/>
      <c r="D16" s="41"/>
      <c r="E16" s="41"/>
      <c r="F16" s="41"/>
    </row>
    <row r="17" spans="1:6" ht="26.25" customHeight="1">
      <c r="A17" s="41" t="s">
        <v>99</v>
      </c>
      <c r="B17" s="41"/>
      <c r="C17" s="41"/>
      <c r="D17" s="41"/>
      <c r="E17" s="41"/>
      <c r="F17" s="41"/>
    </row>
    <row r="18" spans="1:5" ht="14.25" customHeight="1">
      <c r="A18" s="41" t="s">
        <v>100</v>
      </c>
      <c r="B18" s="41"/>
      <c r="C18" s="41"/>
      <c r="D18" s="41"/>
      <c r="E18" s="41"/>
    </row>
    <row r="20" spans="1:6" ht="42.75">
      <c r="A20" s="48" t="s">
        <v>101</v>
      </c>
      <c r="B20" s="48"/>
      <c r="C20" s="103" t="s">
        <v>102</v>
      </c>
      <c r="D20" s="48" t="s">
        <v>103</v>
      </c>
      <c r="E20" s="48"/>
      <c r="F20" s="48"/>
    </row>
    <row r="21" spans="1:6" ht="14.25">
      <c r="A21" s="50" t="s">
        <v>104</v>
      </c>
      <c r="B21" s="50"/>
      <c r="C21" s="48">
        <v>300</v>
      </c>
      <c r="D21" s="48" t="s">
        <v>105</v>
      </c>
      <c r="E21" s="48"/>
      <c r="F21" s="48"/>
    </row>
    <row r="22" spans="1:6" ht="72" customHeight="1">
      <c r="A22" s="104" t="s">
        <v>106</v>
      </c>
      <c r="B22" s="104"/>
      <c r="C22" s="48">
        <v>780</v>
      </c>
      <c r="D22" s="48" t="s">
        <v>105</v>
      </c>
      <c r="E22" s="48"/>
      <c r="F22" s="48"/>
    </row>
    <row r="23" spans="1:6" ht="41.25" customHeight="1">
      <c r="A23" s="104" t="s">
        <v>107</v>
      </c>
      <c r="B23" s="104"/>
      <c r="C23" s="48">
        <v>620</v>
      </c>
      <c r="D23" s="103" t="s">
        <v>108</v>
      </c>
      <c r="E23" s="103"/>
      <c r="F23" s="103"/>
    </row>
    <row r="24" spans="1:6" ht="14.25" customHeight="1">
      <c r="A24" s="107" t="s">
        <v>109</v>
      </c>
      <c r="B24" s="107"/>
      <c r="C24" s="48">
        <f>SUM(C21:C23)</f>
        <v>1700</v>
      </c>
      <c r="D24" s="109"/>
      <c r="E24" s="110"/>
      <c r="F24" s="111"/>
    </row>
    <row r="25" spans="1:6" ht="15" customHeight="1">
      <c r="A25" s="107" t="s">
        <v>110</v>
      </c>
      <c r="B25" s="107"/>
      <c r="C25" s="112">
        <f>C24*3</f>
        <v>5100</v>
      </c>
      <c r="D25" s="103"/>
      <c r="E25" s="103"/>
      <c r="F25" s="103"/>
    </row>
    <row r="26" spans="1:6" ht="15" customHeight="1">
      <c r="A26" s="107" t="s">
        <v>97</v>
      </c>
      <c r="B26" s="107"/>
      <c r="C26" s="112">
        <f>C25*4</f>
        <v>20400</v>
      </c>
      <c r="D26" s="103"/>
      <c r="E26" s="103"/>
      <c r="F26" s="103"/>
    </row>
    <row r="28" spans="1:5" ht="14.25" customHeight="1">
      <c r="A28" s="41" t="s">
        <v>2</v>
      </c>
      <c r="B28" s="41"/>
      <c r="C28" s="41"/>
      <c r="D28" s="41"/>
      <c r="E28" s="41"/>
    </row>
    <row r="29" spans="1:6" ht="14.25" customHeight="1">
      <c r="A29" s="41" t="s">
        <v>111</v>
      </c>
      <c r="B29" s="41"/>
      <c r="C29" s="41"/>
      <c r="D29" s="41"/>
      <c r="E29" s="41"/>
      <c r="F29" s="41"/>
    </row>
    <row r="30" spans="1:6" ht="14.25" customHeight="1">
      <c r="A30" s="41" t="s">
        <v>112</v>
      </c>
      <c r="B30" s="41"/>
      <c r="C30" s="41"/>
      <c r="D30" s="41"/>
      <c r="E30" s="41"/>
      <c r="F30" s="41"/>
    </row>
    <row r="31" spans="1:6" ht="14.25" customHeight="1">
      <c r="A31" s="41" t="s">
        <v>113</v>
      </c>
      <c r="B31" s="41"/>
      <c r="C31" s="41"/>
      <c r="D31" s="41"/>
      <c r="E31" s="41"/>
      <c r="F31" s="41"/>
    </row>
    <row r="32" spans="1:5" ht="14.25" customHeight="1">
      <c r="A32" s="41" t="s">
        <v>114</v>
      </c>
      <c r="B32" s="41"/>
      <c r="C32" s="41"/>
      <c r="D32" s="41"/>
      <c r="E32" s="41"/>
    </row>
    <row r="34" spans="1:6" ht="42.75">
      <c r="A34" s="48" t="s">
        <v>89</v>
      </c>
      <c r="B34" s="48" t="s">
        <v>90</v>
      </c>
      <c r="C34" s="103" t="s">
        <v>91</v>
      </c>
      <c r="D34" s="48" t="s">
        <v>92</v>
      </c>
      <c r="E34" s="48"/>
      <c r="F34" s="48"/>
    </row>
    <row r="35" spans="1:6" ht="14.25" customHeight="1">
      <c r="A35" s="103" t="s">
        <v>93</v>
      </c>
      <c r="B35" s="104">
        <v>162081</v>
      </c>
      <c r="C35" s="48">
        <v>0.5</v>
      </c>
      <c r="D35" s="105">
        <f>B35*C35/100</f>
        <v>810.405</v>
      </c>
      <c r="E35" s="105"/>
      <c r="F35" s="105"/>
    </row>
    <row r="36" spans="1:6" ht="14.25" customHeight="1">
      <c r="A36" s="103" t="s">
        <v>94</v>
      </c>
      <c r="B36" s="104">
        <v>162081</v>
      </c>
      <c r="C36" s="48">
        <v>0.5</v>
      </c>
      <c r="D36" s="105">
        <f>B36*C36/100</f>
        <v>810.405</v>
      </c>
      <c r="E36" s="105"/>
      <c r="F36" s="105"/>
    </row>
    <row r="37" spans="1:6" ht="14.25" customHeight="1">
      <c r="A37" s="103" t="s">
        <v>95</v>
      </c>
      <c r="B37" s="104">
        <v>162081</v>
      </c>
      <c r="C37" s="48">
        <v>0.5</v>
      </c>
      <c r="D37" s="105">
        <f>B37*C37/100</f>
        <v>810.405</v>
      </c>
      <c r="E37" s="105"/>
      <c r="F37" s="105"/>
    </row>
    <row r="38" spans="1:6" ht="14.25" customHeight="1">
      <c r="A38" s="103" t="s">
        <v>96</v>
      </c>
      <c r="B38" s="104">
        <v>162081</v>
      </c>
      <c r="C38" s="48">
        <v>0.5</v>
      </c>
      <c r="D38" s="105">
        <f>B38*C38/100</f>
        <v>810.405</v>
      </c>
      <c r="E38" s="105"/>
      <c r="F38" s="105"/>
    </row>
    <row r="39" spans="1:6" ht="14.25" customHeight="1">
      <c r="A39" s="106" t="s">
        <v>97</v>
      </c>
      <c r="B39" s="107">
        <f>SUM(B35:B38)</f>
        <v>648324</v>
      </c>
      <c r="C39" s="107"/>
      <c r="D39" s="108">
        <f>SUM(D35:F38)</f>
        <v>3241.62</v>
      </c>
      <c r="E39" s="108"/>
      <c r="F39" s="108"/>
    </row>
    <row r="40" spans="1:6" ht="14.25">
      <c r="A40" s="113"/>
      <c r="B40" s="113"/>
      <c r="C40" s="114"/>
      <c r="D40" s="115"/>
      <c r="E40" s="115"/>
      <c r="F40" s="115"/>
    </row>
    <row r="41" spans="1:6" ht="15">
      <c r="A41" s="116"/>
      <c r="B41" s="117"/>
      <c r="C41" s="114"/>
      <c r="D41" s="118"/>
      <c r="E41" s="119"/>
      <c r="F41" s="119"/>
    </row>
    <row r="42" ht="15">
      <c r="A42" s="1" t="s">
        <v>22</v>
      </c>
    </row>
  </sheetData>
  <sheetProtection selectLockedCells="1" selectUnlockedCells="1"/>
  <mergeCells count="37">
    <mergeCell ref="A4:E4"/>
    <mergeCell ref="A5:F5"/>
    <mergeCell ref="A6:F6"/>
    <mergeCell ref="D8:F8"/>
    <mergeCell ref="D9:F9"/>
    <mergeCell ref="D10:F10"/>
    <mergeCell ref="D11:F11"/>
    <mergeCell ref="D12:F12"/>
    <mergeCell ref="D13:F13"/>
    <mergeCell ref="A15:E15"/>
    <mergeCell ref="A16:F16"/>
    <mergeCell ref="A17:F17"/>
    <mergeCell ref="A18:E18"/>
    <mergeCell ref="A20:B20"/>
    <mergeCell ref="D20:F20"/>
    <mergeCell ref="A21:B21"/>
    <mergeCell ref="D21:F21"/>
    <mergeCell ref="A22:B22"/>
    <mergeCell ref="D22:F22"/>
    <mergeCell ref="A23:B23"/>
    <mergeCell ref="D23:F23"/>
    <mergeCell ref="A24:B24"/>
    <mergeCell ref="A25:B25"/>
    <mergeCell ref="D25:F25"/>
    <mergeCell ref="A26:B26"/>
    <mergeCell ref="D26:F26"/>
    <mergeCell ref="A28:E28"/>
    <mergeCell ref="A29:F29"/>
    <mergeCell ref="A30:F30"/>
    <mergeCell ref="A31:F31"/>
    <mergeCell ref="A32:E32"/>
    <mergeCell ref="D34:F34"/>
    <mergeCell ref="D35:F35"/>
    <mergeCell ref="D36:F36"/>
    <mergeCell ref="D37:F37"/>
    <mergeCell ref="D38:F38"/>
    <mergeCell ref="D39:F39"/>
  </mergeCells>
  <printOptions/>
  <pageMargins left="1.020138888888889" right="0.24027777777777778" top="0.1701388888888889" bottom="0.190277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2012-01-22T12:46:32Z</cp:lastPrinted>
  <dcterms:created xsi:type="dcterms:W3CDTF">1996-10-08T23:32:33Z</dcterms:created>
  <dcterms:modified xsi:type="dcterms:W3CDTF">2011-12-19T16:08:53Z</dcterms:modified>
  <cp:category/>
  <cp:version/>
  <cp:contentType/>
  <cp:contentStatus/>
</cp:coreProperties>
</file>